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2" activeTab="2"/>
  </bookViews>
  <sheets>
    <sheet name="foxz" sheetId="4" state="veryHidden" r:id="rId1"/>
    <sheet name="2389" sheetId="47" state="hidden" r:id="rId2"/>
    <sheet name="2b.ok" sheetId="20" r:id="rId3"/>
  </sheets>
  <definedNames>
    <definedName name="_xlnm.Print_Area" localSheetId="2">'2b.ok'!$A$1:$G$57</definedName>
    <definedName name="_xlnm.Print_Titles" localSheetId="2">'2b.ok'!$A:$B,'2b.ok'!$6:$8</definedName>
  </definedNames>
  <calcPr calcId="162913"/>
</workbook>
</file>

<file path=xl/calcChain.xml><?xml version="1.0" encoding="utf-8"?>
<calcChain xmlns="http://schemas.openxmlformats.org/spreadsheetml/2006/main">
  <c r="E45" i="20" l="1"/>
  <c r="E44" i="20"/>
  <c r="E43" i="20"/>
  <c r="E42" i="20"/>
  <c r="E33" i="20"/>
  <c r="E21" i="20"/>
  <c r="D16" i="20"/>
  <c r="F16" i="20" l="1"/>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 r="E50" i="20" l="1"/>
  <c r="C34" i="20" l="1"/>
  <c r="C50" i="20" l="1"/>
  <c r="D46" i="20" l="1"/>
  <c r="F46" i="20"/>
  <c r="D41" i="20"/>
  <c r="E41" i="20"/>
  <c r="F41" i="20"/>
  <c r="G41" i="20"/>
  <c r="C42" i="20"/>
  <c r="C45" i="20" l="1"/>
  <c r="C43" i="20"/>
  <c r="G40" i="20"/>
  <c r="G37" i="20" s="1"/>
  <c r="F37" i="20"/>
  <c r="E40" i="20"/>
  <c r="E37" i="20" s="1"/>
  <c r="D37" i="20"/>
  <c r="C39" i="20"/>
  <c r="C38" i="20"/>
  <c r="C40" i="20" l="1"/>
  <c r="C37" i="20" l="1"/>
  <c r="C30" i="20" l="1"/>
  <c r="C29" i="20"/>
  <c r="C26" i="20"/>
  <c r="C25" i="20"/>
  <c r="C22" i="20"/>
  <c r="C21" i="20"/>
  <c r="C18" i="20"/>
  <c r="C17" i="20"/>
  <c r="C16" i="20"/>
  <c r="C13" i="20"/>
  <c r="C14" i="20"/>
  <c r="C12" i="20"/>
  <c r="G31" i="20"/>
  <c r="F31" i="20"/>
  <c r="G27" i="20"/>
  <c r="F27" i="20"/>
  <c r="G23" i="20"/>
  <c r="F23" i="20"/>
  <c r="F15" i="20"/>
  <c r="G15" i="20"/>
  <c r="F11" i="20"/>
  <c r="F19" i="20" l="1"/>
  <c r="F36" i="20" s="1"/>
  <c r="G11" i="20"/>
  <c r="G19" i="20" s="1"/>
  <c r="G32" i="20" l="1"/>
  <c r="G51" i="20"/>
  <c r="G48" i="20" s="1"/>
  <c r="C32" i="20" l="1"/>
  <c r="G36" i="20"/>
  <c r="C51" i="20"/>
  <c r="G46" i="20"/>
  <c r="D11" i="20" l="1"/>
  <c r="E31" i="20"/>
  <c r="E27" i="20"/>
  <c r="E35" i="20" s="1"/>
  <c r="C35" i="20" s="1"/>
  <c r="E23" i="20"/>
  <c r="E49" i="20" s="1"/>
  <c r="D31" i="20"/>
  <c r="D27" i="20"/>
  <c r="D23" i="20"/>
  <c r="E48" i="20" l="1"/>
  <c r="E15" i="20"/>
  <c r="D15" i="20"/>
  <c r="D19" i="20" s="1"/>
  <c r="E11" i="20"/>
  <c r="C33" i="20" l="1"/>
  <c r="C49" i="20"/>
  <c r="C48" i="20"/>
  <c r="E19" i="20"/>
  <c r="E47" i="20" s="1"/>
  <c r="D36" i="20"/>
  <c r="C31" i="20"/>
  <c r="C27" i="20"/>
  <c r="C23" i="20"/>
  <c r="C15" i="20"/>
  <c r="C11" i="20"/>
  <c r="E36" i="20" l="1"/>
  <c r="C19" i="20"/>
  <c r="C36" i="20" s="1"/>
  <c r="E46" i="20" l="1"/>
  <c r="C47" i="20"/>
  <c r="C46" i="20" l="1"/>
  <c r="C44" i="20" l="1"/>
  <c r="C41" i="20" l="1"/>
</calcChain>
</file>

<file path=xl/comments1.xml><?xml version="1.0" encoding="utf-8"?>
<comments xmlns="http://schemas.openxmlformats.org/spreadsheetml/2006/main">
  <authors>
    <author>Huỳnh Thị Thanh Nam</author>
    <author>Administrator</author>
  </authors>
  <commentList>
    <comment ref="B12" authorId="0" shapeId="0">
      <text>
        <r>
          <rPr>
            <b/>
            <sz val="9"/>
            <color indexed="81"/>
            <rFont val="Tahoma"/>
            <family val="2"/>
          </rPr>
          <t>Huỳnh Thị Thanh Nam:</t>
        </r>
        <r>
          <rPr>
            <sz val="9"/>
            <color indexed="81"/>
            <rFont val="Tahoma"/>
            <family val="2"/>
          </rPr>
          <t xml:space="preserve">
Số quyết toán chi - Số KP mua TS + Khấu hao trong năm</t>
        </r>
      </text>
    </comment>
    <comment ref="E18" authorId="1" shapeId="0">
      <text>
        <r>
          <rPr>
            <b/>
            <sz val="9"/>
            <color indexed="81"/>
            <rFont val="Tahoma"/>
            <family val="2"/>
          </rPr>
          <t>Administrator:</t>
        </r>
        <r>
          <rPr>
            <sz val="9"/>
            <color indexed="81"/>
            <rFont val="Tahoma"/>
            <family val="2"/>
          </rPr>
          <t xml:space="preserve">
Phụ biểu F01: 5.310.445.813 - 2.054.466.506 (trích quỹ)</t>
        </r>
      </text>
    </comment>
    <comment ref="E21" authorId="0" shapeId="0">
      <text>
        <r>
          <rPr>
            <b/>
            <sz val="9"/>
            <color indexed="81"/>
            <rFont val="Tahoma"/>
            <family val="2"/>
          </rPr>
          <t>Huỳnh Thị Thanh Nam:</t>
        </r>
        <r>
          <rPr>
            <sz val="9"/>
            <color indexed="81"/>
            <rFont val="Tahoma"/>
            <family val="2"/>
          </rPr>
          <t xml:space="preserve">
Thu DV đo đạc: 7.735.866.000 đồng - 5% VAT: 386.793.300 đồng.</t>
        </r>
      </text>
    </comment>
    <comment ref="E22" authorId="1" shapeId="0">
      <text>
        <r>
          <rPr>
            <b/>
            <sz val="9"/>
            <color indexed="81"/>
            <rFont val="Tahoma"/>
            <family val="2"/>
          </rPr>
          <t>Administrator:</t>
        </r>
        <r>
          <rPr>
            <sz val="9"/>
            <color indexed="81"/>
            <rFont val="Tahoma"/>
            <family val="2"/>
          </rPr>
          <t xml:space="preserve">
1.668.726.588 (Tài khoản 632DV) + 1.299.440.863 (6421DV) + 320.585.636 (6422DV)</t>
        </r>
      </text>
    </comment>
    <comment ref="E25" authorId="1" shapeId="0">
      <text>
        <r>
          <rPr>
            <b/>
            <sz val="9"/>
            <color indexed="81"/>
            <rFont val="Tahoma"/>
            <family val="2"/>
          </rPr>
          <t>Administrator:</t>
        </r>
        <r>
          <rPr>
            <sz val="9"/>
            <color indexed="81"/>
            <rFont val="Tahoma"/>
            <family val="2"/>
          </rPr>
          <t xml:space="preserve">
Lãi ngân hàng không kỳ hạn</t>
        </r>
      </text>
    </comment>
    <comment ref="B37" authorId="0" shapeId="0">
      <text>
        <r>
          <rPr>
            <b/>
            <sz val="9"/>
            <color indexed="81"/>
            <rFont val="Tahoma"/>
            <family val="2"/>
          </rPr>
          <t>Huỳnh Thị Thanh Nam:</t>
        </r>
        <r>
          <rPr>
            <sz val="9"/>
            <color indexed="81"/>
            <rFont val="Tahoma"/>
            <family val="2"/>
          </rPr>
          <t xml:space="preserve">
TM: 6201 (31.886.000 đ); TM 6299 (255.810.000 đ) và TM 6404: 1.107.274.987 đ</t>
        </r>
      </text>
    </comment>
    <comment ref="B50" authorId="0" shapeId="0">
      <text>
        <r>
          <rPr>
            <b/>
            <sz val="9"/>
            <color indexed="81"/>
            <rFont val="Tahoma"/>
            <family val="2"/>
          </rPr>
          <t>Huỳnh Thị Thanh Nam:</t>
        </r>
        <r>
          <rPr>
            <sz val="9"/>
            <color indexed="81"/>
            <rFont val="Tahoma"/>
            <family val="2"/>
          </rPr>
          <t xml:space="preserve">
Không trích CCTL</t>
        </r>
      </text>
    </comment>
  </commentList>
</comments>
</file>

<file path=xl/sharedStrings.xml><?xml version="1.0" encoding="utf-8"?>
<sst xmlns="http://schemas.openxmlformats.org/spreadsheetml/2006/main" count="171" uniqueCount="157">
  <si>
    <t>A</t>
  </si>
  <si>
    <t>B</t>
  </si>
  <si>
    <t>I</t>
  </si>
  <si>
    <t>II</t>
  </si>
  <si>
    <t>III</t>
  </si>
  <si>
    <t>Chi lập Quỹ bổ sung thu nhập, Quỹ dự phòng ổn định thu nhập</t>
  </si>
  <si>
    <t>Chi lập Quỹ phúc lợi</t>
  </si>
  <si>
    <t>Chi lập Quỹ khen thưởng</t>
  </si>
  <si>
    <t>Chi lập Quỹ phát triển hoạt động sự nghiệp</t>
  </si>
  <si>
    <t>Đơn vị: đồng.</t>
  </si>
  <si>
    <t>Nội dung</t>
  </si>
  <si>
    <t>IV</t>
  </si>
  <si>
    <t>V</t>
  </si>
  <si>
    <t>VI</t>
  </si>
  <si>
    <t>a</t>
  </si>
  <si>
    <t>b</t>
  </si>
  <si>
    <t>c</t>
  </si>
  <si>
    <t>Ghi chú</t>
  </si>
  <si>
    <t>Hoạt động khác</t>
  </si>
  <si>
    <t>Chỉ tiêu</t>
  </si>
  <si>
    <t>Hoạt động hành chính, sự nghiệp</t>
  </si>
  <si>
    <t>Doanh thu (01=02+03+04)</t>
  </si>
  <si>
    <t>a. Từ NSNN cấp (02)</t>
  </si>
  <si>
    <t>b. Từ nguồn viện trợ, vay nợ nước ngoài (03)</t>
  </si>
  <si>
    <t>c. Từ nguồn phí được khấu trừ, để lại (04)</t>
  </si>
  <si>
    <t>Chi phí (05=06+07+08)</t>
  </si>
  <si>
    <t>a. Chi phí hoạt động (06)</t>
  </si>
  <si>
    <t>b. Chi phí từ nguồn viện trợ, vay nợ nước ngoài (07)</t>
  </si>
  <si>
    <t>c. Chi phí hoạt động thu phí (08)</t>
  </si>
  <si>
    <t>Thặng dư/thâm hụt (09=01-05)</t>
  </si>
  <si>
    <t>Hoạt động sản xuất kinh doanh, dịch vụ</t>
  </si>
  <si>
    <t>Doanh thu (10)</t>
  </si>
  <si>
    <t>Chi phí (11)</t>
  </si>
  <si>
    <t>Thặng dư/thâm hụt (12=10-11)</t>
  </si>
  <si>
    <t>Hoạt động tài chính</t>
  </si>
  <si>
    <t>Doanh thu (20)</t>
  </si>
  <si>
    <t>Thặng dư/thâm hụt (22=20-21)</t>
  </si>
  <si>
    <t>Chi phí (21)</t>
  </si>
  <si>
    <t>Thu nhập khác (30)</t>
  </si>
  <si>
    <t>Chi phí khác (31)</t>
  </si>
  <si>
    <t>Chỉ tiêu theo Báo cáo kết quả hoạt động theo Mẫu B03/BCTC (đối với đơn vị lập báo cáo tài chính đầy đủ) hoặc mẫu số B05/BCTC (đối với đơn vị lập báo cáo tài chính đơn giản) ban hành kèm theo Thông tư số 107/3017/TT-BTC</t>
  </si>
  <si>
    <t>Thặng dư/thâm hụt (32=30-31)</t>
  </si>
  <si>
    <t>Chi phí thuế TNDN (40)</t>
  </si>
  <si>
    <t>Thặng dư/thâm hụt trong năm
(50=09+12+22+32-40)</t>
  </si>
  <si>
    <t>Sử dụng kinh phí tiết kiệm của đơn vị hành chính</t>
  </si>
  <si>
    <t>Phân phối cho các quỹ</t>
  </si>
  <si>
    <t>Kinh phí cải cách tiền lương</t>
  </si>
  <si>
    <t>Tổng số đối chiếu, kiểm tra</t>
  </si>
  <si>
    <t>Chi Khen thưởng</t>
  </si>
  <si>
    <t>Chi phúc lợi</t>
  </si>
  <si>
    <t>Chi thu nhập tăng thêm</t>
  </si>
  <si>
    <t>Trung tâm Phát triển Quỹ đất tỉnh Tây Ninh 
- Mã QHNS: 1029320</t>
  </si>
  <si>
    <t>Văn phòng Đăng ký đất đai tỉnh Tây Ninh 
- Mã QHNS: 1029424</t>
  </si>
  <si>
    <t>Văn phòng Sở Tài nguyên và Môi trường Tây Ninh
 - Mã QHNS: 1031424</t>
  </si>
  <si>
    <t>Trung tâm Quan trắc Tài nguyên và Môi trường 
- Mã QHNS: 1093489</t>
  </si>
  <si>
    <t>3.1</t>
  </si>
  <si>
    <t>3.2</t>
  </si>
  <si>
    <t>Trích từ nguồn thu phí được trích để lại</t>
  </si>
  <si>
    <t>Trích từ nguồn thu dịch vụ được trích để lại</t>
  </si>
  <si>
    <t>Nguồn thu hoạt động tài chính</t>
  </si>
  <si>
    <t>Nguồn thu dịch vụ đo đạc/hoạt động SXKĐV</t>
  </si>
  <si>
    <t>Nguồn thu DA VILG (hoạt động khác)</t>
  </si>
  <si>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</si>
  <si>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</si>
  <si>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</si>
  <si>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</si>
  <si>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</si>
  <si>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</si>
  <si>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</si>
  <si>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</si>
  <si>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</si>
  <si>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</si>
  <si>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</si>
  <si>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</si>
  <si>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</si>
  <si>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</si>
  <si>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</si>
  <si>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</si>
  <si>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</si>
  <si>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</si>
  <si>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</si>
  <si>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</si>
  <si>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</si>
  <si>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</si>
  <si>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</si>
  <si>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</si>
  <si>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</si>
  <si>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</si>
  <si>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</si>
  <si>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</si>
  <si>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</si>
  <si>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</si>
  <si>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</si>
  <si>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</si>
  <si>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</si>
  <si>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</si>
  <si>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</si>
  <si>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</si>
  <si>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</si>
  <si>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</si>
  <si>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</si>
  <si>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</si>
  <si>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</si>
  <si>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</si>
  <si>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</si>
  <si>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</si>
  <si>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</si>
  <si>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</si>
  <si>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</si>
  <si>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</si>
  <si>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</si>
  <si>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</si>
  <si>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</si>
  <si>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</si>
  <si>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</si>
  <si>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</si>
  <si>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</si>
  <si>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</si>
  <si>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</si>
  <si>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</si>
  <si>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</si>
  <si>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</si>
  <si>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</si>
  <si>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</si>
  <si>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</si>
  <si>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</si>
  <si>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</si>
  <si>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</si>
  <si>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</si>
  <si>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</si>
  <si>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</si>
  <si>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</si>
  <si>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</si>
  <si>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</si>
  <si>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</si>
  <si>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</si>
  <si>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</si>
  <si>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</si>
  <si>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</si>
  <si>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</si>
  <si>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</si>
  <si>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</si>
  <si>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</si>
  <si>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</si>
  <si>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</si>
  <si>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</si>
  <si>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</si>
  <si>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</si>
  <si>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ĐƠN VỊ: SỞ NÔNG NGHIỆP VÀ MÔI TRƯỜNG (SỞ TÀI NGUYÊN VÀ MÔI TRƯỜNG CŨ)</t>
  </si>
  <si>
    <t>ĐỐI CHIẾU SỐ LIỆU KẾT QUẢ HOẠT ĐỘNG THÁNG 01, THÁNG 02 NĂM 2025</t>
  </si>
  <si>
    <t>Mẫu biểu 2b</t>
  </si>
  <si>
    <t>1=2+3+4+5</t>
  </si>
  <si>
    <t>(Kèm theo Thông báo số:             /TB-STC ngày       /  6  /2025 của Sở Tài chính)</t>
  </si>
  <si>
    <t>Người lập biểu</t>
  </si>
  <si>
    <t>Huỳnh Thị Thanh Nam</t>
  </si>
  <si>
    <t>KT. GIÁM ĐỐC</t>
  </si>
  <si>
    <t>PHÓ GIÁM ĐỐC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</si>
</sst>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0\ _₫_-;\-* #,##0.00\ _₫_-;_-* &quot;-&quot;??\ _₫_-;_-@_-"/>
    <numFmt numFmtId="165" formatCode="_(* #,##0_);_(* \(#,##0\);_(* &quot;-&quot;??_);_(@_)"/>
    <numFmt numFmtId="166" formatCode="_ * #,##0.00_)\ _₫_ ;_ * \(#,##0.00\)\ _₫_ ;_ * &quot;-&quot;??_)\ _₫_ ;_ @_ "/>
    <numFmt numFmtId="167" formatCode="_-* #,##0.00_-;\-* #,##0.00_-;_-* &quot;-&quot;??_-;_-@_-"/>
  </numFmts>
  <fonts count="43"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b/>
      <sz val="12"/>
      <name val="VNI-Times"/>
    </font>
    <font>
      <b/>
      <u/>
      <sz val="12"/>
      <name val="Times New Roman"/>
      <family val="1"/>
    </font>
    <font>
      <b/>
      <sz val="9"/>
      <color indexed="81"/>
      <name val="Tahoma"/>
      <family val="2"/>
    </font>
    <font>
      <sz val="9"/>
      <color indexed="81"/>
      <name val="Tahoma"/>
      <family val="2"/>
    </font>
    <font>
      <sz val="10"/>
      <name val="Times New Roman"/>
      <family val="1"/>
    </font>
    <font>
      <sz val="13"/>
      <name val="Times New Roman"/>
      <family val="1"/>
    </font>
    <font>
      <b/>
      <i/>
      <sz val="12"/>
      <name val="Times New Roman"/>
      <family val="1"/>
    </font>
    <font>
      <sz val="11"/>
      <color theme="1"/>
      <name val="Calibri"/>
      <family val="2"/>
      <charset val="163"/>
      <scheme val="minor"/>
    </font>
    <font>
      <sz val="12"/>
      <name val="VNI-Times"/>
    </font>
    <font>
      <sz val="14"/>
      <name val="Times New Roman"/>
      <family val="1"/>
    </font>
    <font>
      <sz val="13"/>
      <color theme="1"/>
      <name val="Times New Roman"/>
      <family val="2"/>
    </font>
    <font>
      <sz val="8"/>
      <color indexed="8"/>
      <name val="Arial"/>
      <family val="2"/>
    </font>
    <font>
      <sz val="13"/>
      <color theme="1"/>
      <name val="Times New Roman"/>
      <family val="2"/>
      <charset val="163"/>
    </font>
    <font>
      <b/>
      <sz val="13"/>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b/>
      <sz val="12"/>
      <color rgb="FFFF0000"/>
      <name val="Times New Roman"/>
      <family val="1"/>
    </font>
    <font>
      <sz val="12"/>
      <color rgb="FFFF0000"/>
      <name val="Times New Roman"/>
      <family val="1"/>
    </font>
    <font>
      <b/>
      <sz val="12"/>
      <color rgb="FF0000FF"/>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i/>
      <sz val="14"/>
      <name val="Times New Roman"/>
      <family val="1"/>
    </font>
  </fonts>
  <fills count="3">
    <fill>
      <patternFill patternType="none"/>
    </fill>
    <fill>
      <patternFill patternType="gray125"/>
    </fill>
    <fill>
      <patternFill patternType="solid">
        <fgColor rgb="FFCC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2">
    <xf numFmtId="0" fontId="0" fillId="0" borderId="0" applyNumberFormat="0" applyFill="0" applyBorder="0" applyAlignment="0" applyProtection="0">
      <alignment vertical="top"/>
    </xf>
    <xf numFmtId="0" fontId="7" fillId="0" borderId="8" applyNumberFormat="0" applyFont="0" applyAlignment="0"/>
    <xf numFmtId="0" fontId="14" fillId="0" borderId="0"/>
    <xf numFmtId="0" fontId="15" fillId="0" borderId="0"/>
    <xf numFmtId="43" fontId="15" fillId="0" borderId="0" applyFont="0" applyFill="0" applyBorder="0" applyAlignment="0" applyProtection="0"/>
    <xf numFmtId="0" fontId="3" fillId="0" borderId="0"/>
    <xf numFmtId="0" fontId="3" fillId="0" borderId="0"/>
    <xf numFmtId="0" fontId="17" fillId="0" borderId="0"/>
    <xf numFmtId="43" fontId="17" fillId="0" borderId="0" applyFont="0" applyFill="0" applyBorder="0" applyAlignment="0" applyProtection="0"/>
    <xf numFmtId="164" fontId="14" fillId="0" borderId="0" applyFont="0" applyFill="0" applyBorder="0" applyAlignment="0" applyProtection="0"/>
    <xf numFmtId="0" fontId="18" fillId="0" borderId="0" applyNumberFormat="0" applyFill="0" applyBorder="0" applyAlignment="0" applyProtection="0">
      <alignment vertical="top"/>
    </xf>
    <xf numFmtId="0" fontId="18" fillId="0" borderId="0" applyNumberFormat="0" applyFill="0" applyBorder="0" applyAlignment="0" applyProtection="0">
      <alignment vertical="top"/>
    </xf>
    <xf numFmtId="43" fontId="17" fillId="0" borderId="0" applyFont="0" applyFill="0" applyBorder="0" applyAlignment="0" applyProtection="0"/>
    <xf numFmtId="0" fontId="19" fillId="0" borderId="0"/>
    <xf numFmtId="166" fontId="19" fillId="0" borderId="0" applyFont="0" applyFill="0" applyBorder="0" applyAlignment="0" applyProtection="0"/>
    <xf numFmtId="43" fontId="3" fillId="0" borderId="0" applyFont="0" applyFill="0" applyBorder="0" applyAlignment="0" applyProtection="0"/>
    <xf numFmtId="164" fontId="15" fillId="0" borderId="0" applyFont="0" applyFill="0" applyBorder="0" applyAlignment="0" applyProtection="0"/>
    <xf numFmtId="43" fontId="1" fillId="0" borderId="0" applyFont="0" applyFill="0" applyBorder="0" applyAlignment="0" applyProtection="0"/>
    <xf numFmtId="0" fontId="19" fillId="0" borderId="0"/>
    <xf numFmtId="0" fontId="14" fillId="0" borderId="0"/>
    <xf numFmtId="0" fontId="14" fillId="0" borderId="0"/>
    <xf numFmtId="167" fontId="37" fillId="0" borderId="0" applyFont="0" applyFill="0" applyBorder="0" applyAlignment="0" applyProtection="0"/>
  </cellStyleXfs>
  <cellXfs count="137">
    <xf numFmtId="0" fontId="2" fillId="0" borderId="0" xfId="0" applyNumberFormat="1" applyFont="1" applyFill="1" applyBorder="1" applyAlignment="1" applyProtection="1">
      <alignment horizontal="left"/>
      <protection locked="0"/>
    </xf>
    <xf numFmtId="3" fontId="4" fillId="0" borderId="7" xfId="0" applyNumberFormat="1" applyFont="1" applyFill="1" applyBorder="1" applyAlignment="1" applyProtection="1">
      <alignment horizontal="right" vertical="center"/>
      <protection locked="0"/>
    </xf>
    <xf numFmtId="0" fontId="5" fillId="0" borderId="0" xfId="0" applyNumberFormat="1" applyFont="1" applyFill="1" applyBorder="1" applyAlignment="1" applyProtection="1">
      <alignment horizontal="center"/>
      <protection locked="0"/>
    </xf>
    <xf numFmtId="0" fontId="4" fillId="0" borderId="6" xfId="0" applyNumberFormat="1" applyFont="1" applyFill="1" applyBorder="1" applyAlignment="1" applyProtection="1">
      <alignment horizontal="left" vertical="center" wrapText="1"/>
      <protection locked="0"/>
    </xf>
    <xf numFmtId="3" fontId="4" fillId="0" borderId="6" xfId="0" applyNumberFormat="1" applyFont="1" applyFill="1" applyBorder="1" applyAlignment="1" applyProtection="1">
      <alignment horizontal="left" vertical="center"/>
      <protection locked="0"/>
    </xf>
    <xf numFmtId="0" fontId="4" fillId="0" borderId="0" xfId="0" applyNumberFormat="1" applyFont="1" applyFill="1" applyBorder="1" applyAlignment="1" applyProtection="1">
      <alignment horizontal="left" vertical="center"/>
      <protection locked="0"/>
    </xf>
    <xf numFmtId="0" fontId="5" fillId="0" borderId="7" xfId="0" applyNumberFormat="1" applyFont="1" applyFill="1" applyBorder="1" applyAlignment="1" applyProtection="1">
      <alignment horizontal="left" vertical="center"/>
      <protection locked="0"/>
    </xf>
    <xf numFmtId="0" fontId="5" fillId="0" borderId="7" xfId="0" applyNumberFormat="1" applyFont="1" applyFill="1" applyBorder="1" applyAlignment="1" applyProtection="1">
      <alignment horizontal="left" vertical="center" wrapText="1"/>
      <protection locked="0"/>
    </xf>
    <xf numFmtId="3" fontId="5" fillId="0" borderId="7" xfId="0" applyNumberFormat="1" applyFont="1" applyFill="1" applyBorder="1" applyAlignment="1" applyProtection="1">
      <alignment horizontal="right" vertical="center"/>
      <protection locked="0"/>
    </xf>
    <xf numFmtId="0" fontId="5" fillId="0" borderId="0" xfId="0" applyNumberFormat="1" applyFont="1" applyFill="1" applyBorder="1" applyAlignment="1" applyProtection="1">
      <alignment horizontal="left" vertical="center"/>
      <protection locked="0"/>
    </xf>
    <xf numFmtId="0" fontId="13" fillId="0" borderId="7" xfId="0" applyNumberFormat="1" applyFont="1" applyFill="1" applyBorder="1" applyAlignment="1" applyProtection="1">
      <alignment horizontal="left" vertical="center" wrapText="1"/>
      <protection locked="0"/>
    </xf>
    <xf numFmtId="0" fontId="4" fillId="0" borderId="7" xfId="0" applyNumberFormat="1" applyFont="1" applyFill="1" applyBorder="1" applyAlignment="1" applyProtection="1">
      <alignment horizontal="left" vertical="center" wrapText="1"/>
      <protection locked="0"/>
    </xf>
    <xf numFmtId="3" fontId="4" fillId="0" borderId="9" xfId="0" applyNumberFormat="1" applyFont="1" applyFill="1" applyBorder="1" applyAlignment="1" applyProtection="1">
      <alignment horizontal="right" vertical="center"/>
      <protection locked="0"/>
    </xf>
    <xf numFmtId="3" fontId="11" fillId="0" borderId="0" xfId="0" applyNumberFormat="1" applyFont="1" applyFill="1" applyBorder="1" applyAlignment="1" applyProtection="1">
      <alignment horizontal="right"/>
      <protection locked="0"/>
    </xf>
    <xf numFmtId="0" fontId="4" fillId="0" borderId="0" xfId="0" applyNumberFormat="1" applyFont="1" applyFill="1" applyBorder="1" applyAlignment="1" applyProtection="1">
      <alignment vertical="center" wrapText="1"/>
      <protection locked="0"/>
    </xf>
    <xf numFmtId="0" fontId="11" fillId="0" borderId="0" xfId="0" applyNumberFormat="1" applyFont="1" applyFill="1" applyBorder="1" applyAlignment="1" applyProtection="1">
      <alignment horizontal="center"/>
      <protection locked="0"/>
    </xf>
    <xf numFmtId="0" fontId="4" fillId="0" borderId="6" xfId="0" applyNumberFormat="1" applyFont="1" applyFill="1" applyBorder="1" applyAlignment="1" applyProtection="1">
      <alignment horizontal="center" vertical="center"/>
      <protection locked="0"/>
    </xf>
    <xf numFmtId="0" fontId="5" fillId="0" borderId="7" xfId="0" applyNumberFormat="1" applyFont="1" applyFill="1" applyBorder="1" applyAlignment="1" applyProtection="1">
      <alignment horizontal="center" vertical="center"/>
      <protection locked="0"/>
    </xf>
    <xf numFmtId="0" fontId="13" fillId="0" borderId="7" xfId="0" applyNumberFormat="1" applyFont="1" applyFill="1" applyBorder="1" applyAlignment="1" applyProtection="1">
      <alignment horizontal="center" vertical="center"/>
      <protection locked="0"/>
    </xf>
    <xf numFmtId="0" fontId="4" fillId="0" borderId="7" xfId="0" applyNumberFormat="1" applyFont="1" applyFill="1" applyBorder="1" applyAlignment="1" applyProtection="1">
      <alignment horizontal="center" vertical="center"/>
      <protection locked="0"/>
    </xf>
    <xf numFmtId="0" fontId="4" fillId="0" borderId="9" xfId="0" applyNumberFormat="1" applyFont="1" applyFill="1" applyBorder="1" applyAlignment="1" applyProtection="1">
      <alignment horizontal="center" vertical="center"/>
      <protection locked="0"/>
    </xf>
    <xf numFmtId="0" fontId="11" fillId="0" borderId="1" xfId="0" applyNumberFormat="1" applyFont="1" applyFill="1" applyBorder="1" applyAlignment="1" applyProtection="1">
      <alignment horizontal="center" vertical="center"/>
      <protection locked="0"/>
    </xf>
    <xf numFmtId="0" fontId="11" fillId="0" borderId="0" xfId="0" applyNumberFormat="1" applyFont="1" applyFill="1" applyBorder="1" applyAlignment="1" applyProtection="1">
      <alignment horizontal="center" vertical="center"/>
      <protection locked="0"/>
    </xf>
    <xf numFmtId="0" fontId="4" fillId="0" borderId="9" xfId="0" applyNumberFormat="1" applyFont="1" applyFill="1" applyBorder="1" applyAlignment="1" applyProtection="1">
      <alignment horizontal="left" vertical="center"/>
      <protection locked="0"/>
    </xf>
    <xf numFmtId="3" fontId="5" fillId="0" borderId="0" xfId="0" applyNumberFormat="1" applyFont="1" applyFill="1" applyBorder="1" applyAlignment="1" applyProtection="1">
      <alignment horizontal="right"/>
      <protection locked="0"/>
    </xf>
    <xf numFmtId="3" fontId="4" fillId="0" borderId="0" xfId="0" applyNumberFormat="1" applyFont="1" applyFill="1" applyBorder="1" applyAlignment="1" applyProtection="1">
      <alignment horizontal="right"/>
      <protection locked="0"/>
    </xf>
    <xf numFmtId="3" fontId="4" fillId="0" borderId="0" xfId="0" applyNumberFormat="1" applyFont="1" applyFill="1" applyBorder="1" applyAlignment="1" applyProtection="1">
      <alignment vertical="center" wrapText="1"/>
      <protection locked="0"/>
    </xf>
    <xf numFmtId="3" fontId="4" fillId="0" borderId="0" xfId="0" applyNumberFormat="1" applyFont="1" applyFill="1" applyBorder="1" applyAlignment="1" applyProtection="1">
      <alignment horizontal="right" vertical="center"/>
      <protection locked="0"/>
    </xf>
    <xf numFmtId="0" fontId="12" fillId="0" borderId="0" xfId="0" applyFont="1" applyAlignment="1">
      <alignment vertical="center"/>
    </xf>
    <xf numFmtId="0" fontId="12" fillId="0" borderId="0" xfId="0" applyFont="1" applyAlignment="1"/>
    <xf numFmtId="0" fontId="4" fillId="0" borderId="0" xfId="0" applyFont="1" applyAlignment="1"/>
    <xf numFmtId="0" fontId="28" fillId="0" borderId="0" xfId="0" applyFont="1" applyAlignment="1">
      <alignment horizontal="right"/>
    </xf>
    <xf numFmtId="0" fontId="4" fillId="0" borderId="0" xfId="0" applyFont="1" applyAlignment="1">
      <alignment vertical="center"/>
    </xf>
    <xf numFmtId="3" fontId="22" fillId="0" borderId="1" xfId="20" applyNumberFormat="1" applyFont="1" applyBorder="1" applyAlignment="1">
      <alignment horizontal="center" vertical="center" wrapText="1"/>
    </xf>
    <xf numFmtId="0" fontId="11" fillId="0" borderId="0" xfId="0" applyFont="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29" fillId="0" borderId="6" xfId="0" applyFont="1" applyBorder="1" applyAlignment="1">
      <alignment horizontal="center" vertical="center"/>
    </xf>
    <xf numFmtId="165" fontId="29" fillId="0" borderId="6" xfId="14" applyNumberFormat="1" applyFont="1" applyFill="1" applyBorder="1" applyAlignment="1">
      <alignment vertical="center"/>
    </xf>
    <xf numFmtId="0" fontId="30" fillId="0" borderId="0" xfId="0" applyFont="1" applyAlignment="1">
      <alignment vertical="center"/>
    </xf>
    <xf numFmtId="0" fontId="23" fillId="0" borderId="7" xfId="0" applyFont="1" applyBorder="1" applyAlignment="1">
      <alignment vertical="center"/>
    </xf>
    <xf numFmtId="165" fontId="23" fillId="0" borderId="7" xfId="14" applyNumberFormat="1" applyFont="1" applyFill="1" applyBorder="1" applyAlignment="1">
      <alignment vertical="center"/>
    </xf>
    <xf numFmtId="0" fontId="23" fillId="0" borderId="0" xfId="0" applyFont="1" applyAlignment="1">
      <alignment vertical="center"/>
    </xf>
    <xf numFmtId="0" fontId="13" fillId="0" borderId="7" xfId="0" applyFont="1" applyBorder="1" applyAlignment="1">
      <alignment vertical="center"/>
    </xf>
    <xf numFmtId="165" fontId="13" fillId="0" borderId="7" xfId="14" applyNumberFormat="1" applyFont="1" applyFill="1" applyBorder="1" applyAlignment="1">
      <alignment vertical="center"/>
    </xf>
    <xf numFmtId="0" fontId="13" fillId="0" borderId="0" xfId="0" applyFont="1" applyAlignment="1">
      <alignment vertical="center"/>
    </xf>
    <xf numFmtId="3" fontId="4" fillId="0" borderId="7" xfId="5" applyNumberFormat="1" applyFont="1" applyBorder="1" applyAlignment="1">
      <alignment vertical="center" wrapText="1"/>
    </xf>
    <xf numFmtId="3" fontId="4" fillId="0" borderId="7" xfId="5" applyNumberFormat="1" applyFont="1" applyBorder="1" applyAlignment="1">
      <alignment vertical="center"/>
    </xf>
    <xf numFmtId="165" fontId="5" fillId="0" borderId="7" xfId="14" applyNumberFormat="1" applyFont="1" applyFill="1" applyBorder="1" applyAlignment="1">
      <alignment vertical="center"/>
    </xf>
    <xf numFmtId="0" fontId="5" fillId="0" borderId="0" xfId="0" applyFont="1" applyAlignment="1">
      <alignment vertical="center"/>
    </xf>
    <xf numFmtId="3" fontId="4" fillId="0" borderId="7" xfId="0" applyNumberFormat="1" applyFont="1" applyBorder="1" applyAlignment="1">
      <alignment vertical="center"/>
    </xf>
    <xf numFmtId="165" fontId="4" fillId="0" borderId="7" xfId="14" applyNumberFormat="1" applyFont="1" applyFill="1" applyBorder="1" applyAlignment="1">
      <alignment vertical="center"/>
    </xf>
    <xf numFmtId="165" fontId="23" fillId="0" borderId="10" xfId="14" applyNumberFormat="1" applyFont="1" applyFill="1" applyBorder="1" applyAlignment="1">
      <alignment vertical="center"/>
    </xf>
    <xf numFmtId="0" fontId="23" fillId="0" borderId="7" xfId="0" applyFont="1" applyBorder="1" applyAlignment="1">
      <alignment vertical="center" wrapText="1"/>
    </xf>
    <xf numFmtId="165" fontId="23" fillId="0" borderId="7" xfId="0" applyNumberFormat="1" applyFont="1" applyBorder="1" applyAlignment="1">
      <alignment vertical="center"/>
    </xf>
    <xf numFmtId="0" fontId="34" fillId="0" borderId="7" xfId="0" applyFont="1" applyBorder="1" applyAlignment="1">
      <alignment vertical="center"/>
    </xf>
    <xf numFmtId="165" fontId="34" fillId="0" borderId="7" xfId="14" applyNumberFormat="1" applyFont="1" applyFill="1" applyBorder="1" applyAlignment="1">
      <alignment vertical="center"/>
    </xf>
    <xf numFmtId="0" fontId="35" fillId="0" borderId="0" xfId="0" applyFont="1" applyAlignment="1">
      <alignment vertical="center"/>
    </xf>
    <xf numFmtId="165" fontId="35" fillId="0" borderId="0" xfId="0" applyNumberFormat="1" applyFont="1" applyAlignment="1">
      <alignment vertical="center"/>
    </xf>
    <xf numFmtId="0" fontId="5" fillId="0" borderId="7" xfId="0" applyFont="1" applyBorder="1" applyAlignment="1">
      <alignment vertical="center"/>
    </xf>
    <xf numFmtId="165" fontId="31" fillId="0" borderId="7" xfId="14" applyNumberFormat="1" applyFont="1" applyFill="1" applyBorder="1" applyAlignment="1">
      <alignment vertical="center"/>
    </xf>
    <xf numFmtId="0" fontId="26" fillId="0" borderId="7" xfId="0" applyFont="1" applyBorder="1" applyAlignment="1">
      <alignment vertical="center"/>
    </xf>
    <xf numFmtId="165" fontId="26" fillId="0" borderId="7" xfId="14" applyNumberFormat="1" applyFont="1" applyFill="1" applyBorder="1" applyAlignment="1">
      <alignment vertical="center"/>
    </xf>
    <xf numFmtId="165" fontId="26" fillId="0" borderId="0" xfId="0" applyNumberFormat="1" applyFont="1" applyAlignment="1">
      <alignment vertical="center"/>
    </xf>
    <xf numFmtId="0" fontId="26" fillId="0" borderId="0" xfId="0" applyFont="1" applyAlignment="1">
      <alignment vertical="center"/>
    </xf>
    <xf numFmtId="0" fontId="4" fillId="0" borderId="7" xfId="0" applyFont="1" applyBorder="1" applyAlignment="1">
      <alignment vertical="center"/>
    </xf>
    <xf numFmtId="3" fontId="4" fillId="0" borderId="7" xfId="14" applyNumberFormat="1" applyFont="1" applyFill="1" applyBorder="1" applyAlignment="1">
      <alignment vertical="center"/>
    </xf>
    <xf numFmtId="165" fontId="4" fillId="0" borderId="0" xfId="0" applyNumberFormat="1" applyFont="1" applyAlignment="1">
      <alignment vertical="center"/>
    </xf>
    <xf numFmtId="0" fontId="4" fillId="0" borderId="7" xfId="0" applyFont="1" applyBorder="1" applyAlignment="1">
      <alignment vertical="center" wrapText="1"/>
    </xf>
    <xf numFmtId="3" fontId="26" fillId="0" borderId="7" xfId="14" applyNumberFormat="1" applyFont="1" applyFill="1" applyBorder="1" applyAlignment="1">
      <alignment vertical="center" wrapText="1"/>
    </xf>
    <xf numFmtId="165" fontId="4" fillId="0" borderId="7" xfId="14" applyNumberFormat="1" applyFont="1" applyFill="1" applyBorder="1" applyAlignment="1">
      <alignment vertical="center" wrapText="1"/>
    </xf>
    <xf numFmtId="0" fontId="25" fillId="0" borderId="7" xfId="0" applyFont="1" applyBorder="1" applyAlignment="1">
      <alignment vertical="center"/>
    </xf>
    <xf numFmtId="165" fontId="25" fillId="0" borderId="7" xfId="14" applyNumberFormat="1" applyFont="1" applyFill="1" applyBorder="1" applyAlignment="1">
      <alignment vertical="center"/>
    </xf>
    <xf numFmtId="0" fontId="36" fillId="0" borderId="0" xfId="0" applyFont="1" applyAlignment="1">
      <alignment vertical="center"/>
    </xf>
    <xf numFmtId="0" fontId="5" fillId="0" borderId="7" xfId="0" applyFont="1" applyBorder="1" applyAlignment="1">
      <alignment vertical="center" wrapText="1"/>
    </xf>
    <xf numFmtId="165" fontId="5" fillId="0" borderId="0" xfId="0" applyNumberFormat="1" applyFont="1" applyAlignment="1">
      <alignment vertical="center"/>
    </xf>
    <xf numFmtId="0" fontId="27" fillId="0" borderId="7" xfId="0" applyFont="1" applyBorder="1" applyAlignment="1">
      <alignment vertical="center"/>
    </xf>
    <xf numFmtId="165" fontId="27" fillId="0" borderId="7" xfId="14" applyNumberFormat="1" applyFont="1" applyFill="1" applyBorder="1" applyAlignment="1">
      <alignment vertical="center"/>
    </xf>
    <xf numFmtId="0" fontId="27" fillId="0" borderId="0" xfId="0" applyFont="1" applyAlignment="1">
      <alignment vertical="center"/>
    </xf>
    <xf numFmtId="3" fontId="27" fillId="0" borderId="7" xfId="14" applyNumberFormat="1" applyFont="1" applyFill="1" applyBorder="1" applyAlignment="1">
      <alignment vertical="center" wrapText="1"/>
    </xf>
    <xf numFmtId="3" fontId="4" fillId="0" borderId="7" xfId="14" applyNumberFormat="1" applyFont="1" applyFill="1" applyBorder="1" applyAlignment="1">
      <alignment vertical="center" wrapText="1"/>
    </xf>
    <xf numFmtId="0" fontId="21" fillId="0" borderId="0" xfId="0" applyFont="1" applyAlignment="1">
      <alignment vertical="center"/>
    </xf>
    <xf numFmtId="165" fontId="5" fillId="0" borderId="7" xfId="0" applyNumberFormat="1" applyFont="1" applyBorder="1" applyAlignment="1">
      <alignment vertical="center"/>
    </xf>
    <xf numFmtId="0" fontId="13" fillId="0" borderId="7" xfId="0" quotePrefix="1" applyFont="1" applyBorder="1" applyAlignment="1">
      <alignment vertical="center" wrapText="1"/>
    </xf>
    <xf numFmtId="165" fontId="13" fillId="0" borderId="7" xfId="0" applyNumberFormat="1" applyFont="1" applyBorder="1" applyAlignment="1">
      <alignment vertical="center"/>
    </xf>
    <xf numFmtId="165" fontId="4" fillId="0" borderId="7" xfId="21" quotePrefix="1" applyNumberFormat="1" applyFont="1" applyFill="1" applyBorder="1" applyAlignment="1">
      <alignment vertical="center" wrapText="1"/>
    </xf>
    <xf numFmtId="165" fontId="13" fillId="0" borderId="7" xfId="21" quotePrefix="1" applyNumberFormat="1" applyFont="1" applyFill="1" applyBorder="1" applyAlignment="1">
      <alignment vertical="center" wrapText="1"/>
    </xf>
    <xf numFmtId="165" fontId="28" fillId="0" borderId="7" xfId="14" applyNumberFormat="1" applyFont="1" applyFill="1" applyBorder="1" applyAlignment="1">
      <alignment vertical="center"/>
    </xf>
    <xf numFmtId="0" fontId="28" fillId="0" borderId="0" xfId="0" applyFont="1" applyAlignment="1">
      <alignment vertical="center"/>
    </xf>
    <xf numFmtId="0" fontId="38" fillId="0" borderId="7" xfId="0" applyFont="1" applyBorder="1" applyAlignment="1">
      <alignment vertical="center" wrapText="1"/>
    </xf>
    <xf numFmtId="165" fontId="38" fillId="0" borderId="7" xfId="14" applyNumberFormat="1" applyFont="1" applyFill="1" applyBorder="1" applyAlignment="1">
      <alignment vertical="center"/>
    </xf>
    <xf numFmtId="0" fontId="39" fillId="0" borderId="0" xfId="0" applyFont="1" applyAlignment="1">
      <alignment vertical="center"/>
    </xf>
    <xf numFmtId="0" fontId="40" fillId="0" borderId="7" xfId="0" quotePrefix="1" applyFont="1" applyBorder="1" applyAlignment="1">
      <alignment vertical="center"/>
    </xf>
    <xf numFmtId="0" fontId="41" fillId="0" borderId="0" xfId="0" applyFont="1" applyAlignment="1">
      <alignment vertical="center"/>
    </xf>
    <xf numFmtId="165" fontId="13" fillId="0" borderId="7" xfId="14" quotePrefix="1" applyNumberFormat="1" applyFont="1" applyFill="1" applyBorder="1" applyAlignment="1">
      <alignment vertical="center" wrapText="1"/>
    </xf>
    <xf numFmtId="3" fontId="13" fillId="0" borderId="7" xfId="14" applyNumberFormat="1" applyFont="1" applyFill="1" applyBorder="1" applyAlignment="1">
      <alignment vertical="center"/>
    </xf>
    <xf numFmtId="165" fontId="4" fillId="0" borderId="7" xfId="14" quotePrefix="1" applyNumberFormat="1" applyFont="1" applyFill="1" applyBorder="1" applyAlignment="1">
      <alignment vertical="center" wrapText="1"/>
    </xf>
    <xf numFmtId="0" fontId="5" fillId="0" borderId="9" xfId="0" applyFont="1" applyBorder="1" applyAlignment="1"/>
    <xf numFmtId="0" fontId="4" fillId="0" borderId="9" xfId="0" applyFont="1" applyBorder="1" applyAlignment="1"/>
    <xf numFmtId="0" fontId="5" fillId="0" borderId="0" xfId="0" applyFont="1" applyAlignment="1"/>
    <xf numFmtId="165" fontId="29" fillId="2" borderId="7" xfId="14" applyNumberFormat="1" applyFont="1" applyFill="1" applyBorder="1" applyAlignment="1">
      <alignment vertical="center"/>
    </xf>
    <xf numFmtId="0" fontId="29" fillId="2" borderId="7" xfId="0" applyFont="1" applyFill="1" applyBorder="1" applyAlignment="1">
      <alignment horizontal="center" vertical="center"/>
    </xf>
    <xf numFmtId="0" fontId="29" fillId="2" borderId="0" xfId="0" applyFont="1" applyFill="1" applyAlignment="1">
      <alignment vertical="center"/>
    </xf>
    <xf numFmtId="165" fontId="29" fillId="2" borderId="0" xfId="0" applyNumberFormat="1" applyFont="1" applyFill="1" applyAlignment="1">
      <alignment vertical="center"/>
    </xf>
    <xf numFmtId="3" fontId="4" fillId="0" borderId="0" xfId="0" applyNumberFormat="1" applyFont="1" applyFill="1" applyBorder="1" applyAlignment="1" applyProtection="1">
      <alignment horizontal="left" vertical="center"/>
      <protection locked="0"/>
    </xf>
    <xf numFmtId="3" fontId="5" fillId="0" borderId="0" xfId="0" applyNumberFormat="1" applyFont="1" applyFill="1" applyBorder="1" applyAlignment="1" applyProtection="1">
      <alignment horizontal="left" vertical="center"/>
      <protection locked="0"/>
    </xf>
    <xf numFmtId="3" fontId="11" fillId="0" borderId="0" xfId="0" applyNumberFormat="1" applyFont="1" applyFill="1" applyBorder="1" applyAlignment="1" applyProtection="1">
      <alignment horizontal="left"/>
      <protection locked="0"/>
    </xf>
    <xf numFmtId="0" fontId="11" fillId="0" borderId="0" xfId="0" applyNumberFormat="1" applyFont="1" applyFill="1" applyBorder="1" applyAlignment="1" applyProtection="1">
      <alignment horizontal="left"/>
      <protection locked="0"/>
    </xf>
    <xf numFmtId="3" fontId="13" fillId="0" borderId="7" xfId="0" applyNumberFormat="1" applyFont="1" applyFill="1" applyBorder="1" applyAlignment="1" applyProtection="1">
      <alignment horizontal="right" vertical="center"/>
      <protection locked="0"/>
    </xf>
    <xf numFmtId="0" fontId="13" fillId="0" borderId="0" xfId="0" applyNumberFormat="1" applyFont="1" applyFill="1" applyBorder="1" applyAlignment="1" applyProtection="1">
      <alignment horizontal="left" vertical="center"/>
      <protection locked="0"/>
    </xf>
    <xf numFmtId="3" fontId="16" fillId="0" borderId="0" xfId="0" applyNumberFormat="1" applyFont="1" applyFill="1" applyBorder="1" applyAlignment="1" applyProtection="1">
      <alignment horizontal="left"/>
      <protection locked="0"/>
    </xf>
    <xf numFmtId="0" fontId="6" fillId="0" borderId="0" xfId="0" applyNumberFormat="1" applyFont="1" applyFill="1" applyBorder="1" applyAlignment="1" applyProtection="1">
      <alignment horizontal="center" vertical="center" wrapText="1"/>
      <protection locked="0"/>
    </xf>
    <xf numFmtId="3" fontId="11" fillId="0" borderId="1" xfId="0" applyNumberFormat="1" applyFont="1" applyFill="1" applyBorder="1" applyAlignment="1" applyProtection="1">
      <alignment horizontal="center" vertical="center"/>
      <protection locked="0"/>
    </xf>
    <xf numFmtId="0" fontId="6" fillId="0" borderId="0" xfId="0" applyNumberFormat="1" applyFont="1" applyFill="1" applyBorder="1" applyAlignment="1" applyProtection="1">
      <alignment vertical="center" wrapText="1"/>
      <protection locked="0"/>
    </xf>
    <xf numFmtId="0" fontId="6" fillId="0" borderId="0" xfId="0" applyNumberFormat="1" applyFont="1" applyFill="1" applyBorder="1" applyAlignment="1" applyProtection="1">
      <alignment horizontal="center" wrapText="1"/>
      <protection locked="0"/>
    </xf>
    <xf numFmtId="0" fontId="6" fillId="0" borderId="0" xfId="0" applyNumberFormat="1" applyFont="1" applyFill="1" applyBorder="1" applyAlignment="1" applyProtection="1">
      <alignment horizontal="left"/>
      <protection locked="0"/>
    </xf>
    <xf numFmtId="0" fontId="33" fillId="0" borderId="4" xfId="19" applyFont="1" applyBorder="1" applyAlignment="1">
      <alignment horizontal="center" vertical="center" wrapText="1"/>
    </xf>
    <xf numFmtId="0" fontId="33" fillId="0" borderId="5" xfId="19"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0" xfId="0" applyFont="1" applyAlignment="1">
      <alignment horizontal="left" vertical="center" wrapText="1"/>
    </xf>
    <xf numFmtId="0" fontId="6" fillId="0" borderId="0" xfId="0" applyFont="1" applyAlignment="1">
      <alignment horizontal="center" vertical="center"/>
    </xf>
    <xf numFmtId="0" fontId="12" fillId="0" borderId="0" xfId="0" applyFont="1" applyAlignment="1">
      <alignment horizontal="center" vertical="center"/>
    </xf>
    <xf numFmtId="0" fontId="32" fillId="0" borderId="0" xfId="0" applyFont="1" applyAlignment="1">
      <alignment horizontal="center" vertical="center" wrapText="1"/>
    </xf>
    <xf numFmtId="0" fontId="32" fillId="0" borderId="0" xfId="0" applyFont="1" applyAlignment="1">
      <alignment horizontal="center" vertical="center"/>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3" fontId="5" fillId="0" borderId="1"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center" vertical="center"/>
      <protection locked="0"/>
    </xf>
    <xf numFmtId="0" fontId="6" fillId="0" borderId="0" xfId="0" applyNumberFormat="1" applyFont="1" applyFill="1" applyBorder="1" applyAlignment="1" applyProtection="1">
      <alignment horizontal="center"/>
      <protection locked="0"/>
    </xf>
    <xf numFmtId="0" fontId="42" fillId="0" borderId="0" xfId="0" applyNumberFormat="1"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protection locked="0"/>
    </xf>
    <xf numFmtId="0" fontId="6" fillId="0" borderId="0"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pplyProtection="1">
      <alignment horizontal="center" vertical="center" wrapText="1"/>
      <protection locked="0"/>
    </xf>
    <xf numFmtId="3" fontId="4" fillId="0" borderId="1" xfId="0" applyNumberFormat="1" applyFont="1" applyFill="1" applyBorder="1" applyAlignment="1" applyProtection="1">
      <alignment horizontal="center" vertical="center" wrapText="1"/>
      <protection locked="0"/>
    </xf>
  </cellXfs>
  <cellStyles count="22">
    <cellStyle name="Comma 2" xfId="4"/>
    <cellStyle name="Comma 2 2" xfId="14"/>
    <cellStyle name="Comma 2 2 2" xfId="12"/>
    <cellStyle name="Comma 2 4 2" xfId="17"/>
    <cellStyle name="Comma 4 2 2 4" xfId="9"/>
    <cellStyle name="Comma 4 2 2 4 2" xfId="21"/>
    <cellStyle name="Comma 5" xfId="15"/>
    <cellStyle name="Comma 6" xfId="16"/>
    <cellStyle name="Comma 7" xfId="8"/>
    <cellStyle name="dtchi98c" xfId="1"/>
    <cellStyle name="Normal" xfId="0" builtinId="0"/>
    <cellStyle name="Normal 14" xfId="7"/>
    <cellStyle name="Normal 17" xfId="5"/>
    <cellStyle name="Normal 2" xfId="3"/>
    <cellStyle name="Normal 3" xfId="13"/>
    <cellStyle name="Normal 3 2" xfId="6"/>
    <cellStyle name="Normal 3 2 2" xfId="18"/>
    <cellStyle name="Normal 3 2 3" xfId="10"/>
    <cellStyle name="Normal 5" xfId="11"/>
    <cellStyle name="Normal 7 2 3 2 3 2 2 2 3" xfId="20"/>
    <cellStyle name="Normal 7 3" xfId="2"/>
    <cellStyle name="Normal 7 3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30" customWidth="1"/>
    <col min="2" max="2" width="12.33203125" style="30" customWidth="1"/>
    <col min="3" max="3" width="10.6640625" style="30" customWidth="1"/>
    <col min="4" max="4" width="9.5" style="30" customWidth="1"/>
    <col min="5" max="5" width="9.1640625" style="30" customWidth="1"/>
    <col min="6" max="9" width="12.33203125" style="30" customWidth="1"/>
    <col min="10" max="10" width="27.5" style="30" bestFit="1" customWidth="1"/>
    <col min="11" max="11" width="21.83203125" style="29" customWidth="1"/>
    <col min="12" max="16384" width="12" style="29"/>
  </cols>
  <sheetData>
    <row r="1" spans="1:11" s="28" customFormat="1" ht="24.95" customHeight="1" x14ac:dyDescent="0.2">
      <c r="A1" s="121" t="s">
        <v>62</v>
      </c>
      <c r="B1" s="121"/>
      <c r="C1" s="121"/>
      <c r="D1" s="121"/>
      <c r="E1" s="121"/>
      <c r="F1" s="121"/>
      <c r="G1" s="121"/>
      <c r="H1" s="121"/>
      <c r="I1" s="121"/>
      <c r="J1" s="121"/>
      <c r="K1" s="28" t="s">
        <v>63</v>
      </c>
    </row>
    <row r="2" spans="1:11" ht="24.75" customHeight="1" x14ac:dyDescent="0.25">
      <c r="A2" s="122" t="s">
        <v>64</v>
      </c>
      <c r="B2" s="122"/>
      <c r="C2" s="122"/>
      <c r="D2" s="122"/>
      <c r="E2" s="122"/>
      <c r="F2" s="122"/>
      <c r="G2" s="122"/>
      <c r="H2" s="122"/>
      <c r="I2" s="122"/>
      <c r="J2" s="122"/>
    </row>
    <row r="3" spans="1:11" ht="21.2" customHeight="1" x14ac:dyDescent="0.25">
      <c r="A3" s="123" t="s">
        <v>65</v>
      </c>
      <c r="B3" s="124"/>
      <c r="C3" s="124"/>
      <c r="D3" s="124"/>
      <c r="E3" s="124"/>
      <c r="F3" s="124"/>
      <c r="G3" s="124"/>
      <c r="H3" s="124"/>
      <c r="I3" s="124"/>
      <c r="J3" s="124"/>
    </row>
    <row r="4" spans="1:11" x14ac:dyDescent="0.25">
      <c r="B4" s="31"/>
      <c r="C4" s="31"/>
      <c r="D4" s="31"/>
      <c r="E4" s="31"/>
      <c r="F4" s="31"/>
      <c r="G4" s="31"/>
      <c r="H4" s="31"/>
      <c r="I4" s="31"/>
      <c r="J4" s="31" t="s">
        <v>66</v>
      </c>
    </row>
    <row r="5" spans="1:11" s="32" customFormat="1" ht="15.75" customHeight="1" x14ac:dyDescent="0.2">
      <c r="A5" s="125" t="s">
        <v>67</v>
      </c>
      <c r="B5" s="127" t="s">
        <v>68</v>
      </c>
      <c r="C5" s="127" t="s">
        <v>69</v>
      </c>
      <c r="D5" s="127" t="s">
        <v>70</v>
      </c>
      <c r="E5" s="127" t="s">
        <v>71</v>
      </c>
      <c r="F5" s="127" t="s">
        <v>72</v>
      </c>
      <c r="G5" s="127" t="s">
        <v>73</v>
      </c>
      <c r="H5" s="116" t="s">
        <v>74</v>
      </c>
      <c r="I5" s="117"/>
      <c r="J5" s="118" t="s">
        <v>17</v>
      </c>
    </row>
    <row r="6" spans="1:11" s="34" customFormat="1" ht="165.75" customHeight="1" x14ac:dyDescent="0.2">
      <c r="A6" s="126"/>
      <c r="B6" s="128"/>
      <c r="C6" s="128"/>
      <c r="D6" s="128"/>
      <c r="E6" s="128"/>
      <c r="F6" s="128"/>
      <c r="G6" s="128"/>
      <c r="H6" s="33" t="s">
        <v>75</v>
      </c>
      <c r="I6" s="33" t="s">
        <v>76</v>
      </c>
      <c r="J6" s="119"/>
    </row>
    <row r="7" spans="1:11" s="32" customFormat="1" ht="15.75" x14ac:dyDescent="0.2">
      <c r="A7" s="35">
        <v>1</v>
      </c>
      <c r="B7" s="35">
        <v>2</v>
      </c>
      <c r="C7" s="35">
        <v>3</v>
      </c>
      <c r="D7" s="35">
        <v>4</v>
      </c>
      <c r="E7" s="35">
        <v>5</v>
      </c>
      <c r="F7" s="35">
        <v>6</v>
      </c>
      <c r="G7" s="35" t="s">
        <v>77</v>
      </c>
      <c r="H7" s="36" t="s">
        <v>78</v>
      </c>
      <c r="I7" s="36" t="s">
        <v>79</v>
      </c>
      <c r="J7" s="36">
        <v>10</v>
      </c>
    </row>
    <row r="8" spans="1:11" s="39" customFormat="1" ht="19.5" customHeight="1" x14ac:dyDescent="0.2">
      <c r="A8" s="37" t="s">
        <v>80</v>
      </c>
      <c r="B8" s="38"/>
      <c r="C8" s="38"/>
      <c r="D8" s="38"/>
      <c r="E8" s="38"/>
      <c r="F8" s="38"/>
      <c r="G8" s="38"/>
      <c r="H8" s="38"/>
      <c r="I8" s="38"/>
      <c r="J8" s="38"/>
    </row>
    <row r="9" spans="1:11" s="42" customFormat="1" ht="19.5" customHeight="1" x14ac:dyDescent="0.2">
      <c r="A9" s="40" t="s">
        <v>81</v>
      </c>
      <c r="B9" s="41">
        <f>B10+B23</f>
        <v>55910</v>
      </c>
      <c r="C9" s="41">
        <f t="shared" ref="C9:I9" si="0">C10+C23</f>
        <v>0</v>
      </c>
      <c r="D9" s="41">
        <f t="shared" si="0"/>
        <v>0</v>
      </c>
      <c r="E9" s="41">
        <f t="shared" si="0"/>
        <v>0</v>
      </c>
      <c r="F9" s="41">
        <f t="shared" si="0"/>
        <v>0</v>
      </c>
      <c r="G9" s="41">
        <f t="shared" si="0"/>
        <v>55910</v>
      </c>
      <c r="H9" s="41">
        <f t="shared" si="0"/>
        <v>0</v>
      </c>
      <c r="I9" s="41">
        <f t="shared" si="0"/>
        <v>0</v>
      </c>
      <c r="J9" s="41"/>
    </row>
    <row r="10" spans="1:11" s="45" customFormat="1" ht="19.5" customHeight="1" x14ac:dyDescent="0.2">
      <c r="A10" s="43" t="s">
        <v>82</v>
      </c>
      <c r="B10" s="44">
        <f>SUM(B11:B22)</f>
        <v>51830</v>
      </c>
      <c r="C10" s="44">
        <f t="shared" ref="C10:I10" si="1">SUM(C11:C22)</f>
        <v>0</v>
      </c>
      <c r="D10" s="44">
        <f t="shared" si="1"/>
        <v>0</v>
      </c>
      <c r="E10" s="44">
        <f t="shared" si="1"/>
        <v>0</v>
      </c>
      <c r="F10" s="44">
        <f t="shared" si="1"/>
        <v>0</v>
      </c>
      <c r="G10" s="44">
        <f t="shared" si="1"/>
        <v>51830</v>
      </c>
      <c r="H10" s="44">
        <f t="shared" si="1"/>
        <v>0</v>
      </c>
      <c r="I10" s="44">
        <f t="shared" si="1"/>
        <v>0</v>
      </c>
      <c r="J10" s="44"/>
    </row>
    <row r="11" spans="1:11" s="49" customFormat="1" ht="31.5" x14ac:dyDescent="0.2">
      <c r="A11" s="46" t="s">
        <v>83</v>
      </c>
      <c r="B11" s="47">
        <v>80</v>
      </c>
      <c r="C11" s="47"/>
      <c r="D11" s="47"/>
      <c r="E11" s="47"/>
      <c r="F11" s="47"/>
      <c r="G11" s="47">
        <f t="shared" ref="G11:G22" si="2">B11-D11-E11-F11</f>
        <v>80</v>
      </c>
      <c r="H11" s="48"/>
      <c r="I11" s="48"/>
      <c r="J11" s="48"/>
    </row>
    <row r="12" spans="1:11" s="49" customFormat="1" ht="19.5" customHeight="1" x14ac:dyDescent="0.2">
      <c r="A12" s="46" t="s">
        <v>84</v>
      </c>
      <c r="B12" s="47">
        <v>6</v>
      </c>
      <c r="C12" s="47"/>
      <c r="D12" s="47"/>
      <c r="E12" s="47"/>
      <c r="F12" s="47"/>
      <c r="G12" s="47">
        <f t="shared" si="2"/>
        <v>6</v>
      </c>
      <c r="H12" s="48"/>
      <c r="I12" s="48"/>
      <c r="J12" s="48"/>
    </row>
    <row r="13" spans="1:11" s="32" customFormat="1" ht="38.25" customHeight="1" x14ac:dyDescent="0.2">
      <c r="A13" s="46" t="s">
        <v>85</v>
      </c>
      <c r="B13" s="47">
        <v>2</v>
      </c>
      <c r="C13" s="47"/>
      <c r="D13" s="47"/>
      <c r="E13" s="47"/>
      <c r="F13" s="47"/>
      <c r="G13" s="47">
        <f t="shared" si="2"/>
        <v>2</v>
      </c>
      <c r="H13" s="50"/>
      <c r="I13" s="51"/>
      <c r="J13" s="51"/>
    </row>
    <row r="14" spans="1:11" s="32" customFormat="1" ht="31.5" x14ac:dyDescent="0.2">
      <c r="A14" s="46" t="s">
        <v>86</v>
      </c>
      <c r="B14" s="47">
        <v>4300</v>
      </c>
      <c r="C14" s="47"/>
      <c r="D14" s="47"/>
      <c r="E14" s="47"/>
      <c r="F14" s="47"/>
      <c r="G14" s="47">
        <f t="shared" si="2"/>
        <v>4300</v>
      </c>
      <c r="H14" s="50"/>
      <c r="I14" s="51"/>
      <c r="J14" s="51"/>
    </row>
    <row r="15" spans="1:11" s="32" customFormat="1" ht="47.25" x14ac:dyDescent="0.2">
      <c r="A15" s="46" t="s">
        <v>87</v>
      </c>
      <c r="B15" s="47">
        <v>80</v>
      </c>
      <c r="C15" s="47"/>
      <c r="D15" s="47"/>
      <c r="E15" s="47"/>
      <c r="F15" s="47"/>
      <c r="G15" s="47">
        <f t="shared" si="2"/>
        <v>80</v>
      </c>
      <c r="H15" s="50"/>
      <c r="I15" s="51"/>
      <c r="J15" s="51"/>
    </row>
    <row r="16" spans="1:11" s="32" customFormat="1" ht="20.25" customHeight="1" x14ac:dyDescent="0.2">
      <c r="A16" s="46" t="s">
        <v>88</v>
      </c>
      <c r="B16" s="47">
        <v>120</v>
      </c>
      <c r="C16" s="47"/>
      <c r="D16" s="47"/>
      <c r="E16" s="47"/>
      <c r="F16" s="47"/>
      <c r="G16" s="47">
        <f t="shared" si="2"/>
        <v>120</v>
      </c>
      <c r="H16" s="50"/>
      <c r="I16" s="51"/>
      <c r="J16" s="51"/>
    </row>
    <row r="17" spans="1:11" s="32" customFormat="1" ht="31.5" x14ac:dyDescent="0.2">
      <c r="A17" s="46" t="s">
        <v>89</v>
      </c>
      <c r="B17" s="47">
        <v>2</v>
      </c>
      <c r="C17" s="47"/>
      <c r="D17" s="47"/>
      <c r="E17" s="47"/>
      <c r="F17" s="47"/>
      <c r="G17" s="47">
        <f t="shared" si="2"/>
        <v>2</v>
      </c>
      <c r="H17" s="50"/>
      <c r="I17" s="51"/>
      <c r="J17" s="51"/>
    </row>
    <row r="18" spans="1:11" s="32" customFormat="1" ht="31.5" x14ac:dyDescent="0.2">
      <c r="A18" s="46" t="s">
        <v>90</v>
      </c>
      <c r="B18" s="47">
        <v>40</v>
      </c>
      <c r="C18" s="47"/>
      <c r="D18" s="47"/>
      <c r="E18" s="47"/>
      <c r="F18" s="47"/>
      <c r="G18" s="47">
        <f t="shared" si="2"/>
        <v>40</v>
      </c>
      <c r="H18" s="50"/>
      <c r="I18" s="51"/>
      <c r="J18" s="51"/>
    </row>
    <row r="19" spans="1:11" s="32" customFormat="1" ht="36" customHeight="1" x14ac:dyDescent="0.2">
      <c r="A19" s="46" t="s">
        <v>91</v>
      </c>
      <c r="B19" s="47">
        <v>500</v>
      </c>
      <c r="C19" s="47"/>
      <c r="D19" s="47"/>
      <c r="E19" s="47"/>
      <c r="F19" s="47"/>
      <c r="G19" s="47">
        <f t="shared" si="2"/>
        <v>500</v>
      </c>
      <c r="H19" s="50"/>
      <c r="I19" s="51"/>
      <c r="J19" s="51"/>
    </row>
    <row r="20" spans="1:11" s="32" customFormat="1" ht="31.5" x14ac:dyDescent="0.2">
      <c r="A20" s="46" t="s">
        <v>92</v>
      </c>
      <c r="B20" s="47">
        <v>42000</v>
      </c>
      <c r="C20" s="47"/>
      <c r="D20" s="47"/>
      <c r="E20" s="47"/>
      <c r="F20" s="47"/>
      <c r="G20" s="47">
        <f t="shared" si="2"/>
        <v>42000</v>
      </c>
      <c r="H20" s="50"/>
      <c r="I20" s="51"/>
      <c r="J20" s="51"/>
    </row>
    <row r="21" spans="1:11" s="32" customFormat="1" ht="19.5" customHeight="1" x14ac:dyDescent="0.2">
      <c r="A21" s="47" t="s">
        <v>93</v>
      </c>
      <c r="B21" s="47">
        <v>800</v>
      </c>
      <c r="C21" s="47"/>
      <c r="D21" s="47"/>
      <c r="E21" s="47"/>
      <c r="F21" s="47"/>
      <c r="G21" s="47">
        <f t="shared" si="2"/>
        <v>800</v>
      </c>
      <c r="H21" s="50"/>
      <c r="I21" s="51"/>
      <c r="J21" s="51"/>
    </row>
    <row r="22" spans="1:11" s="32" customFormat="1" ht="19.5" customHeight="1" x14ac:dyDescent="0.2">
      <c r="A22" s="46" t="s">
        <v>94</v>
      </c>
      <c r="B22" s="47">
        <v>3900</v>
      </c>
      <c r="C22" s="47"/>
      <c r="D22" s="47"/>
      <c r="E22" s="47"/>
      <c r="F22" s="47"/>
      <c r="G22" s="47">
        <f t="shared" si="2"/>
        <v>3900</v>
      </c>
      <c r="H22" s="50"/>
      <c r="I22" s="51"/>
      <c r="J22" s="51"/>
    </row>
    <row r="23" spans="1:11" s="45" customFormat="1" ht="19.5" customHeight="1" x14ac:dyDescent="0.2">
      <c r="A23" s="43" t="s">
        <v>95</v>
      </c>
      <c r="B23" s="44">
        <f t="shared" ref="B23:I23" si="3">SUM(B24:B25)</f>
        <v>4080</v>
      </c>
      <c r="C23" s="44">
        <f t="shared" si="3"/>
        <v>0</v>
      </c>
      <c r="D23" s="44">
        <f t="shared" si="3"/>
        <v>0</v>
      </c>
      <c r="E23" s="44">
        <f t="shared" si="3"/>
        <v>0</v>
      </c>
      <c r="F23" s="44">
        <f t="shared" si="3"/>
        <v>0</v>
      </c>
      <c r="G23" s="44">
        <f t="shared" si="3"/>
        <v>4080</v>
      </c>
      <c r="H23" s="44">
        <f t="shared" si="3"/>
        <v>0</v>
      </c>
      <c r="I23" s="44">
        <f t="shared" si="3"/>
        <v>0</v>
      </c>
      <c r="J23" s="44"/>
    </row>
    <row r="24" spans="1:11" s="32" customFormat="1" ht="19.5" customHeight="1" x14ac:dyDescent="0.2">
      <c r="A24" s="47" t="s">
        <v>96</v>
      </c>
      <c r="B24" s="47">
        <v>180</v>
      </c>
      <c r="C24" s="47"/>
      <c r="D24" s="47"/>
      <c r="E24" s="47"/>
      <c r="F24" s="47"/>
      <c r="G24" s="47">
        <f t="shared" ref="G24:G29" si="4">B24-D24-E24-F24</f>
        <v>180</v>
      </c>
      <c r="H24" s="50"/>
      <c r="I24" s="51"/>
      <c r="J24" s="51"/>
    </row>
    <row r="25" spans="1:11" s="32" customFormat="1" ht="31.5" x14ac:dyDescent="0.2">
      <c r="A25" s="46" t="s">
        <v>97</v>
      </c>
      <c r="B25" s="47">
        <v>3900</v>
      </c>
      <c r="C25" s="47"/>
      <c r="D25" s="47"/>
      <c r="E25" s="47"/>
      <c r="F25" s="47"/>
      <c r="G25" s="47">
        <f t="shared" si="4"/>
        <v>3900</v>
      </c>
      <c r="H25" s="50"/>
      <c r="I25" s="51"/>
      <c r="J25" s="51"/>
    </row>
    <row r="26" spans="1:11" s="42" customFormat="1" ht="22.7" customHeight="1" x14ac:dyDescent="0.2">
      <c r="A26" s="40" t="s">
        <v>98</v>
      </c>
      <c r="B26" s="52">
        <f>SUM(B27:B29)</f>
        <v>37120</v>
      </c>
      <c r="C26" s="52">
        <f t="shared" ref="C26:I26" si="5">SUM(C27:C29)</f>
        <v>0</v>
      </c>
      <c r="D26" s="52">
        <f t="shared" si="5"/>
        <v>0</v>
      </c>
      <c r="E26" s="52">
        <f t="shared" si="5"/>
        <v>0</v>
      </c>
      <c r="F26" s="52">
        <f t="shared" si="5"/>
        <v>0</v>
      </c>
      <c r="G26" s="52">
        <f t="shared" si="5"/>
        <v>37120</v>
      </c>
      <c r="H26" s="52">
        <f t="shared" si="5"/>
        <v>0</v>
      </c>
      <c r="I26" s="52">
        <f t="shared" si="5"/>
        <v>0</v>
      </c>
      <c r="J26" s="41">
        <f>SUM(J27:J28)</f>
        <v>0</v>
      </c>
    </row>
    <row r="27" spans="1:11" s="32" customFormat="1" ht="15.75" x14ac:dyDescent="0.2">
      <c r="A27" s="46" t="s">
        <v>99</v>
      </c>
      <c r="B27" s="51">
        <v>33600</v>
      </c>
      <c r="C27" s="51"/>
      <c r="D27" s="51"/>
      <c r="E27" s="51"/>
      <c r="F27" s="51"/>
      <c r="G27" s="47">
        <f t="shared" si="4"/>
        <v>33600</v>
      </c>
      <c r="H27" s="50"/>
      <c r="I27" s="51"/>
      <c r="J27" s="51"/>
    </row>
    <row r="28" spans="1:11" s="32" customFormat="1" ht="15.75" x14ac:dyDescent="0.2">
      <c r="A28" s="47" t="s">
        <v>100</v>
      </c>
      <c r="B28" s="51">
        <v>400</v>
      </c>
      <c r="C28" s="51"/>
      <c r="D28" s="51"/>
      <c r="E28" s="51"/>
      <c r="F28" s="51"/>
      <c r="G28" s="47">
        <f t="shared" si="4"/>
        <v>400</v>
      </c>
      <c r="H28" s="50"/>
      <c r="I28" s="51"/>
      <c r="J28" s="51"/>
    </row>
    <row r="29" spans="1:11" s="32" customFormat="1" ht="15.75" x14ac:dyDescent="0.2">
      <c r="A29" s="46" t="s">
        <v>101</v>
      </c>
      <c r="B29" s="51">
        <v>3120</v>
      </c>
      <c r="C29" s="51"/>
      <c r="D29" s="51"/>
      <c r="E29" s="51"/>
      <c r="F29" s="51"/>
      <c r="G29" s="47">
        <f t="shared" si="4"/>
        <v>3120</v>
      </c>
      <c r="H29" s="50"/>
      <c r="I29" s="51"/>
      <c r="J29" s="51"/>
    </row>
    <row r="30" spans="1:11" s="42" customFormat="1" ht="15.75" x14ac:dyDescent="0.2">
      <c r="A30" s="40" t="s">
        <v>102</v>
      </c>
      <c r="B30" s="41">
        <f t="shared" ref="B30:I30" si="6">B9-B26</f>
        <v>18790</v>
      </c>
      <c r="C30" s="41">
        <f t="shared" si="6"/>
        <v>0</v>
      </c>
      <c r="D30" s="41">
        <f t="shared" si="6"/>
        <v>0</v>
      </c>
      <c r="E30" s="41">
        <f t="shared" si="6"/>
        <v>0</v>
      </c>
      <c r="F30" s="41">
        <f t="shared" si="6"/>
        <v>0</v>
      </c>
      <c r="G30" s="41">
        <f t="shared" si="6"/>
        <v>18790</v>
      </c>
      <c r="H30" s="41">
        <f t="shared" si="6"/>
        <v>0</v>
      </c>
      <c r="I30" s="41">
        <f t="shared" si="6"/>
        <v>0</v>
      </c>
      <c r="J30" s="41"/>
    </row>
    <row r="31" spans="1:11" s="102" customFormat="1" ht="15.75" x14ac:dyDescent="0.2">
      <c r="A31" s="101" t="s">
        <v>103</v>
      </c>
      <c r="B31" s="100">
        <f t="shared" ref="B31:I31" si="7">B32+B67</f>
        <v>47904</v>
      </c>
      <c r="C31" s="100">
        <f t="shared" si="7"/>
        <v>4551</v>
      </c>
      <c r="D31" s="100">
        <f t="shared" si="7"/>
        <v>248</v>
      </c>
      <c r="E31" s="100">
        <f t="shared" si="7"/>
        <v>0</v>
      </c>
      <c r="F31" s="100">
        <f t="shared" si="7"/>
        <v>0</v>
      </c>
      <c r="G31" s="100">
        <f t="shared" si="7"/>
        <v>47656</v>
      </c>
      <c r="H31" s="100">
        <f t="shared" si="7"/>
        <v>43105</v>
      </c>
      <c r="I31" s="100">
        <f t="shared" si="7"/>
        <v>4551</v>
      </c>
      <c r="J31" s="100"/>
      <c r="K31" s="103" t="e">
        <f>G31*1000000-#REF!</f>
        <v>#REF!</v>
      </c>
    </row>
    <row r="32" spans="1:11" s="42" customFormat="1" ht="31.5" x14ac:dyDescent="0.2">
      <c r="A32" s="53" t="s">
        <v>104</v>
      </c>
      <c r="B32" s="54">
        <f>B33+B45</f>
        <v>47899</v>
      </c>
      <c r="C32" s="54">
        <f t="shared" ref="C32:I32" si="8">C33+C45</f>
        <v>4551</v>
      </c>
      <c r="D32" s="54">
        <f t="shared" si="8"/>
        <v>248</v>
      </c>
      <c r="E32" s="54">
        <f t="shared" si="8"/>
        <v>0</v>
      </c>
      <c r="F32" s="54">
        <f t="shared" si="8"/>
        <v>0</v>
      </c>
      <c r="G32" s="54">
        <f t="shared" si="8"/>
        <v>47651</v>
      </c>
      <c r="H32" s="54">
        <f t="shared" si="8"/>
        <v>43100</v>
      </c>
      <c r="I32" s="54">
        <f t="shared" si="8"/>
        <v>4551</v>
      </c>
      <c r="J32" s="54"/>
      <c r="K32" s="42">
        <v>47656</v>
      </c>
    </row>
    <row r="33" spans="1:12" s="57" customFormat="1" ht="21.2" customHeight="1" x14ac:dyDescent="0.2">
      <c r="A33" s="55" t="s">
        <v>105</v>
      </c>
      <c r="B33" s="56">
        <f>B35</f>
        <v>13142</v>
      </c>
      <c r="C33" s="56">
        <f t="shared" ref="C33:I33" si="9">C35</f>
        <v>3768</v>
      </c>
      <c r="D33" s="56">
        <f t="shared" si="9"/>
        <v>211</v>
      </c>
      <c r="E33" s="56">
        <f t="shared" si="9"/>
        <v>0</v>
      </c>
      <c r="F33" s="56">
        <f t="shared" si="9"/>
        <v>0</v>
      </c>
      <c r="G33" s="56">
        <f t="shared" si="9"/>
        <v>12931</v>
      </c>
      <c r="H33" s="56">
        <f t="shared" si="9"/>
        <v>9163</v>
      </c>
      <c r="I33" s="56">
        <f t="shared" si="9"/>
        <v>3768</v>
      </c>
      <c r="J33" s="56"/>
      <c r="K33" s="57" t="e">
        <f>-K31/1000000</f>
        <v>#REF!</v>
      </c>
      <c r="L33" s="58"/>
    </row>
    <row r="34" spans="1:12" s="45" customFormat="1" ht="21.2" customHeight="1" x14ac:dyDescent="0.2">
      <c r="A34" s="59" t="s">
        <v>106</v>
      </c>
      <c r="B34" s="60">
        <v>55</v>
      </c>
      <c r="C34" s="48"/>
      <c r="D34" s="48"/>
      <c r="E34" s="48"/>
      <c r="F34" s="48"/>
      <c r="G34" s="48"/>
      <c r="H34" s="48"/>
      <c r="I34" s="48"/>
      <c r="J34" s="48"/>
      <c r="K34" s="45" t="e">
        <f>K32+K33</f>
        <v>#REF!</v>
      </c>
    </row>
    <row r="35" spans="1:12" s="45" customFormat="1" ht="21.2" customHeight="1" x14ac:dyDescent="0.2">
      <c r="A35" s="59" t="s">
        <v>107</v>
      </c>
      <c r="B35" s="48">
        <f>B36+B41</f>
        <v>13142</v>
      </c>
      <c r="C35" s="48">
        <f t="shared" ref="C35:I35" si="10">C36+C41</f>
        <v>3768</v>
      </c>
      <c r="D35" s="48">
        <f t="shared" si="10"/>
        <v>211</v>
      </c>
      <c r="E35" s="48">
        <f t="shared" si="10"/>
        <v>0</v>
      </c>
      <c r="F35" s="48">
        <f t="shared" si="10"/>
        <v>0</v>
      </c>
      <c r="G35" s="48">
        <f t="shared" si="10"/>
        <v>12931</v>
      </c>
      <c r="H35" s="48">
        <f t="shared" si="10"/>
        <v>9163</v>
      </c>
      <c r="I35" s="48">
        <f t="shared" si="10"/>
        <v>3768</v>
      </c>
      <c r="J35" s="48"/>
    </row>
    <row r="36" spans="1:12" s="64" customFormat="1" ht="21.2" customHeight="1" x14ac:dyDescent="0.2">
      <c r="A36" s="61" t="s">
        <v>108</v>
      </c>
      <c r="B36" s="62">
        <f>SUM(B37:B40)</f>
        <v>10829</v>
      </c>
      <c r="C36" s="62">
        <f t="shared" ref="C36:I36" si="11">SUM(C37:C40)</f>
        <v>3193</v>
      </c>
      <c r="D36" s="62">
        <f t="shared" si="11"/>
        <v>171</v>
      </c>
      <c r="E36" s="62">
        <f t="shared" si="11"/>
        <v>0</v>
      </c>
      <c r="F36" s="62">
        <f t="shared" si="11"/>
        <v>0</v>
      </c>
      <c r="G36" s="62">
        <f>SUM(G37:G40)</f>
        <v>10658</v>
      </c>
      <c r="H36" s="62">
        <f t="shared" si="11"/>
        <v>7465</v>
      </c>
      <c r="I36" s="62">
        <f t="shared" si="11"/>
        <v>3193</v>
      </c>
      <c r="J36" s="62"/>
      <c r="K36" s="63"/>
      <c r="L36" s="63"/>
    </row>
    <row r="37" spans="1:12" s="32" customFormat="1" ht="21.2" customHeight="1" x14ac:dyDescent="0.2">
      <c r="A37" s="65" t="s">
        <v>109</v>
      </c>
      <c r="B37" s="51">
        <f>8790</f>
        <v>8790</v>
      </c>
      <c r="C37" s="51">
        <v>3193</v>
      </c>
      <c r="D37" s="51"/>
      <c r="E37" s="51"/>
      <c r="F37" s="51"/>
      <c r="G37" s="66">
        <f>B37-D37-E37-F37</f>
        <v>8790</v>
      </c>
      <c r="H37" s="66">
        <f>G37-I37</f>
        <v>5597</v>
      </c>
      <c r="I37" s="66">
        <f>C37-E37-F37</f>
        <v>3193</v>
      </c>
      <c r="J37" s="51"/>
      <c r="K37" s="67"/>
      <c r="L37" s="67"/>
    </row>
    <row r="38" spans="1:12" s="32" customFormat="1" ht="21.2" customHeight="1" x14ac:dyDescent="0.2">
      <c r="A38" s="65" t="s">
        <v>110</v>
      </c>
      <c r="B38" s="51">
        <v>1630</v>
      </c>
      <c r="C38" s="51"/>
      <c r="D38" s="51">
        <f>ROUND(1630*10%,-0.1)</f>
        <v>163</v>
      </c>
      <c r="E38" s="51"/>
      <c r="F38" s="51"/>
      <c r="G38" s="66">
        <f>B38-D38-E38-F38</f>
        <v>1467</v>
      </c>
      <c r="H38" s="66">
        <f>G38-I38</f>
        <v>1467</v>
      </c>
      <c r="I38" s="66">
        <f>C38-E38-F38</f>
        <v>0</v>
      </c>
      <c r="J38" s="51"/>
      <c r="K38" s="67"/>
      <c r="L38" s="67"/>
    </row>
    <row r="39" spans="1:12" s="32" customFormat="1" ht="21.2" customHeight="1" x14ac:dyDescent="0.2">
      <c r="A39" s="65" t="s">
        <v>111</v>
      </c>
      <c r="B39" s="51">
        <v>80</v>
      </c>
      <c r="C39" s="51"/>
      <c r="D39" s="51">
        <f>ROUND(80*10%,-0.1)</f>
        <v>8</v>
      </c>
      <c r="E39" s="51"/>
      <c r="F39" s="51"/>
      <c r="G39" s="66">
        <f>B39-D39-E39-F39</f>
        <v>72</v>
      </c>
      <c r="H39" s="66">
        <f>G39-I39</f>
        <v>72</v>
      </c>
      <c r="I39" s="66">
        <f>C39-E39-F39</f>
        <v>0</v>
      </c>
      <c r="J39" s="51"/>
      <c r="K39" s="67"/>
      <c r="L39" s="67"/>
    </row>
    <row r="40" spans="1:12" s="32" customFormat="1" ht="47.25" x14ac:dyDescent="0.2">
      <c r="A40" s="68" t="s">
        <v>112</v>
      </c>
      <c r="B40" s="51">
        <f>329</f>
        <v>329</v>
      </c>
      <c r="C40" s="51"/>
      <c r="D40" s="51"/>
      <c r="E40" s="51"/>
      <c r="F40" s="51"/>
      <c r="G40" s="66">
        <f>B40-D40-E40-F40</f>
        <v>329</v>
      </c>
      <c r="H40" s="66">
        <f>G40-I40</f>
        <v>329</v>
      </c>
      <c r="I40" s="66">
        <f>C40-E40-F40</f>
        <v>0</v>
      </c>
      <c r="J40" s="51"/>
      <c r="K40" s="67"/>
      <c r="L40" s="67"/>
    </row>
    <row r="41" spans="1:12" s="64" customFormat="1" ht="15.75" x14ac:dyDescent="0.2">
      <c r="A41" s="61" t="s">
        <v>113</v>
      </c>
      <c r="B41" s="62">
        <f>SUM(B42:B44)</f>
        <v>2313</v>
      </c>
      <c r="C41" s="62">
        <f t="shared" ref="C41:I41" si="12">SUM(C42:C44)</f>
        <v>575</v>
      </c>
      <c r="D41" s="62">
        <f t="shared" si="12"/>
        <v>40</v>
      </c>
      <c r="E41" s="62">
        <f t="shared" si="12"/>
        <v>0</v>
      </c>
      <c r="F41" s="62">
        <f t="shared" si="12"/>
        <v>0</v>
      </c>
      <c r="G41" s="62">
        <f t="shared" si="12"/>
        <v>2273</v>
      </c>
      <c r="H41" s="62">
        <f t="shared" si="12"/>
        <v>1698</v>
      </c>
      <c r="I41" s="62">
        <f t="shared" si="12"/>
        <v>575</v>
      </c>
      <c r="J41" s="69"/>
      <c r="L41" s="63"/>
    </row>
    <row r="42" spans="1:12" s="32" customFormat="1" ht="35.450000000000003" customHeight="1" x14ac:dyDescent="0.2">
      <c r="A42" s="68" t="s">
        <v>114</v>
      </c>
      <c r="B42" s="51">
        <v>575</v>
      </c>
      <c r="C42" s="51">
        <v>575</v>
      </c>
      <c r="D42" s="51"/>
      <c r="E42" s="51"/>
      <c r="F42" s="51"/>
      <c r="G42" s="66">
        <f>B42-D42-E42-F42</f>
        <v>575</v>
      </c>
      <c r="H42" s="66">
        <f>G42-I42</f>
        <v>0</v>
      </c>
      <c r="I42" s="66">
        <f>C42-E42-F42</f>
        <v>575</v>
      </c>
      <c r="J42" s="51"/>
      <c r="K42" s="67"/>
      <c r="L42" s="67"/>
    </row>
    <row r="43" spans="1:12" s="32" customFormat="1" ht="21.2" customHeight="1" x14ac:dyDescent="0.2">
      <c r="A43" s="65" t="s">
        <v>115</v>
      </c>
      <c r="B43" s="51">
        <v>105</v>
      </c>
      <c r="C43" s="51"/>
      <c r="D43" s="51"/>
      <c r="E43" s="51"/>
      <c r="F43" s="51"/>
      <c r="G43" s="66">
        <f>B43-D43-E43-F43</f>
        <v>105</v>
      </c>
      <c r="H43" s="66">
        <f>G43-I43</f>
        <v>105</v>
      </c>
      <c r="I43" s="66">
        <f>C43-E43-F43</f>
        <v>0</v>
      </c>
      <c r="J43" s="51"/>
      <c r="K43" s="67"/>
      <c r="L43" s="67"/>
    </row>
    <row r="44" spans="1:12" s="32" customFormat="1" ht="15.75" x14ac:dyDescent="0.2">
      <c r="A44" s="65" t="s">
        <v>116</v>
      </c>
      <c r="B44" s="51">
        <v>1633</v>
      </c>
      <c r="C44" s="51"/>
      <c r="D44" s="51">
        <f>ROUND(399*10%,-0.1)</f>
        <v>40</v>
      </c>
      <c r="E44" s="51"/>
      <c r="F44" s="51"/>
      <c r="G44" s="66">
        <f>B44-D44-E44-F44</f>
        <v>1593</v>
      </c>
      <c r="H44" s="66">
        <f>G44-I44</f>
        <v>1593</v>
      </c>
      <c r="I44" s="66">
        <f>C44-E44-F44</f>
        <v>0</v>
      </c>
      <c r="J44" s="70" t="s">
        <v>117</v>
      </c>
      <c r="K44" s="67"/>
      <c r="L44" s="67"/>
    </row>
    <row r="45" spans="1:12" s="57" customFormat="1" ht="21.2" customHeight="1" x14ac:dyDescent="0.2">
      <c r="A45" s="55" t="s">
        <v>118</v>
      </c>
      <c r="B45" s="56">
        <f>B46+B59</f>
        <v>34757</v>
      </c>
      <c r="C45" s="56">
        <f t="shared" ref="C45:I45" si="13">C46+C59</f>
        <v>783</v>
      </c>
      <c r="D45" s="56">
        <f t="shared" si="13"/>
        <v>37</v>
      </c>
      <c r="E45" s="56">
        <f t="shared" si="13"/>
        <v>0</v>
      </c>
      <c r="F45" s="56">
        <f t="shared" si="13"/>
        <v>0</v>
      </c>
      <c r="G45" s="56">
        <f t="shared" si="13"/>
        <v>34720</v>
      </c>
      <c r="H45" s="56">
        <f t="shared" si="13"/>
        <v>33937</v>
      </c>
      <c r="I45" s="56">
        <f t="shared" si="13"/>
        <v>783</v>
      </c>
      <c r="J45" s="56"/>
    </row>
    <row r="46" spans="1:12" s="73" customFormat="1" ht="21.2" customHeight="1" x14ac:dyDescent="0.2">
      <c r="A46" s="71" t="s">
        <v>119</v>
      </c>
      <c r="B46" s="72">
        <f>B48+B56</f>
        <v>18312</v>
      </c>
      <c r="C46" s="72">
        <f t="shared" ref="C46:I46" si="14">C48+C56</f>
        <v>783</v>
      </c>
      <c r="D46" s="72">
        <f t="shared" si="14"/>
        <v>37</v>
      </c>
      <c r="E46" s="72">
        <f t="shared" si="14"/>
        <v>0</v>
      </c>
      <c r="F46" s="72">
        <f t="shared" si="14"/>
        <v>0</v>
      </c>
      <c r="G46" s="72">
        <f t="shared" si="14"/>
        <v>18275</v>
      </c>
      <c r="H46" s="72">
        <f t="shared" si="14"/>
        <v>17492</v>
      </c>
      <c r="I46" s="72">
        <f t="shared" si="14"/>
        <v>783</v>
      </c>
      <c r="J46" s="72"/>
    </row>
    <row r="47" spans="1:12" s="45" customFormat="1" ht="21.2" customHeight="1" x14ac:dyDescent="0.2">
      <c r="A47" s="59" t="s">
        <v>120</v>
      </c>
      <c r="B47" s="48">
        <v>15</v>
      </c>
      <c r="C47" s="48"/>
      <c r="D47" s="48"/>
      <c r="E47" s="48"/>
      <c r="F47" s="48"/>
      <c r="G47" s="48"/>
      <c r="H47" s="48"/>
      <c r="I47" s="48"/>
      <c r="J47" s="48"/>
    </row>
    <row r="48" spans="1:12" s="49" customFormat="1" ht="39.200000000000003" customHeight="1" x14ac:dyDescent="0.2">
      <c r="A48" s="74" t="s">
        <v>121</v>
      </c>
      <c r="B48" s="48">
        <f>B49+B53</f>
        <v>3112</v>
      </c>
      <c r="C48" s="48">
        <f t="shared" ref="C48:I48" si="15">C49+C53</f>
        <v>783</v>
      </c>
      <c r="D48" s="48">
        <f t="shared" si="15"/>
        <v>37</v>
      </c>
      <c r="E48" s="48">
        <f t="shared" si="15"/>
        <v>0</v>
      </c>
      <c r="F48" s="48">
        <f t="shared" si="15"/>
        <v>0</v>
      </c>
      <c r="G48" s="48">
        <f t="shared" si="15"/>
        <v>3075</v>
      </c>
      <c r="H48" s="48">
        <f t="shared" si="15"/>
        <v>2292</v>
      </c>
      <c r="I48" s="48">
        <f t="shared" si="15"/>
        <v>783</v>
      </c>
      <c r="J48" s="48"/>
      <c r="K48" s="75"/>
    </row>
    <row r="49" spans="1:10" s="78" customFormat="1" ht="19.5" customHeight="1" x14ac:dyDescent="0.2">
      <c r="A49" s="76" t="s">
        <v>122</v>
      </c>
      <c r="B49" s="77">
        <f>SUM(B50:B52)</f>
        <v>2220</v>
      </c>
      <c r="C49" s="77">
        <f t="shared" ref="C49:I49" si="16">SUM(C50:C52)</f>
        <v>641</v>
      </c>
      <c r="D49" s="77">
        <f t="shared" si="16"/>
        <v>37</v>
      </c>
      <c r="E49" s="77">
        <f t="shared" si="16"/>
        <v>0</v>
      </c>
      <c r="F49" s="77">
        <f t="shared" si="16"/>
        <v>0</v>
      </c>
      <c r="G49" s="77">
        <f t="shared" si="16"/>
        <v>2183</v>
      </c>
      <c r="H49" s="77">
        <f t="shared" si="16"/>
        <v>1542</v>
      </c>
      <c r="I49" s="77">
        <f t="shared" si="16"/>
        <v>641</v>
      </c>
      <c r="J49" s="77"/>
    </row>
    <row r="50" spans="1:10" s="32" customFormat="1" ht="19.5" customHeight="1" x14ac:dyDescent="0.2">
      <c r="A50" s="65" t="s">
        <v>123</v>
      </c>
      <c r="B50" s="51">
        <v>1764</v>
      </c>
      <c r="C50" s="51">
        <v>641</v>
      </c>
      <c r="D50" s="51"/>
      <c r="E50" s="51"/>
      <c r="F50" s="51"/>
      <c r="G50" s="66">
        <f>B50-D50-E50-F50</f>
        <v>1764</v>
      </c>
      <c r="H50" s="66">
        <f>G50-I50</f>
        <v>1123</v>
      </c>
      <c r="I50" s="66">
        <f>C50-E50-F50</f>
        <v>641</v>
      </c>
      <c r="J50" s="51"/>
    </row>
    <row r="51" spans="1:10" s="32" customFormat="1" ht="19.5" customHeight="1" x14ac:dyDescent="0.2">
      <c r="A51" s="65" t="s">
        <v>124</v>
      </c>
      <c r="B51" s="51">
        <v>373</v>
      </c>
      <c r="C51" s="51"/>
      <c r="D51" s="51">
        <f>ROUND(373*10%,-0.1)</f>
        <v>37</v>
      </c>
      <c r="E51" s="51"/>
      <c r="F51" s="51"/>
      <c r="G51" s="66">
        <f>B51-D51-E51-F51</f>
        <v>336</v>
      </c>
      <c r="H51" s="66">
        <f>G51-I51</f>
        <v>336</v>
      </c>
      <c r="I51" s="66">
        <f>C51-E51-F51</f>
        <v>0</v>
      </c>
      <c r="J51" s="51"/>
    </row>
    <row r="52" spans="1:10" s="32" customFormat="1" ht="31.5" x14ac:dyDescent="0.2">
      <c r="A52" s="68" t="s">
        <v>125</v>
      </c>
      <c r="B52" s="51">
        <v>83</v>
      </c>
      <c r="C52" s="51"/>
      <c r="D52" s="51"/>
      <c r="E52" s="51"/>
      <c r="F52" s="51"/>
      <c r="G52" s="66">
        <f>B52-D52-E52-F52</f>
        <v>83</v>
      </c>
      <c r="H52" s="66">
        <f>G52-I52</f>
        <v>83</v>
      </c>
      <c r="I52" s="66">
        <f>C52-E52-F52</f>
        <v>0</v>
      </c>
      <c r="J52" s="51"/>
    </row>
    <row r="53" spans="1:10" s="78" customFormat="1" ht="15.75" x14ac:dyDescent="0.2">
      <c r="A53" s="76" t="s">
        <v>126</v>
      </c>
      <c r="B53" s="77">
        <f>SUM(B54:B55)</f>
        <v>892</v>
      </c>
      <c r="C53" s="77">
        <f t="shared" ref="C53:I53" si="17">SUM(C54:C55)</f>
        <v>142</v>
      </c>
      <c r="D53" s="77">
        <f t="shared" si="17"/>
        <v>0</v>
      </c>
      <c r="E53" s="77">
        <f t="shared" si="17"/>
        <v>0</v>
      </c>
      <c r="F53" s="77">
        <f t="shared" si="17"/>
        <v>0</v>
      </c>
      <c r="G53" s="77">
        <f t="shared" si="17"/>
        <v>892</v>
      </c>
      <c r="H53" s="77">
        <f t="shared" si="17"/>
        <v>750</v>
      </c>
      <c r="I53" s="77">
        <f t="shared" si="17"/>
        <v>142</v>
      </c>
      <c r="J53" s="79"/>
    </row>
    <row r="54" spans="1:10" s="32" customFormat="1" ht="31.5" x14ac:dyDescent="0.2">
      <c r="A54" s="68" t="s">
        <v>127</v>
      </c>
      <c r="B54" s="51">
        <v>142</v>
      </c>
      <c r="C54" s="51">
        <v>142</v>
      </c>
      <c r="D54" s="51"/>
      <c r="E54" s="51"/>
      <c r="F54" s="51"/>
      <c r="G54" s="66">
        <f>B54-D54-E54-F54</f>
        <v>142</v>
      </c>
      <c r="H54" s="66">
        <f>G54-I54</f>
        <v>0</v>
      </c>
      <c r="I54" s="66">
        <f>C54-E54-F54</f>
        <v>142</v>
      </c>
      <c r="J54" s="80"/>
    </row>
    <row r="55" spans="1:10" s="32" customFormat="1" ht="15.75" x14ac:dyDescent="0.2">
      <c r="A55" s="65" t="s">
        <v>128</v>
      </c>
      <c r="B55" s="51">
        <v>750</v>
      </c>
      <c r="C55" s="51"/>
      <c r="D55" s="51"/>
      <c r="E55" s="51"/>
      <c r="F55" s="51"/>
      <c r="G55" s="66">
        <f>B55-D55-E55-F55</f>
        <v>750</v>
      </c>
      <c r="H55" s="66">
        <f>G55-I55</f>
        <v>750</v>
      </c>
      <c r="I55" s="66">
        <f>C55-E55-F55</f>
        <v>0</v>
      </c>
      <c r="J55" s="80" t="s">
        <v>129</v>
      </c>
    </row>
    <row r="56" spans="1:10" s="49" customFormat="1" ht="37.5" customHeight="1" x14ac:dyDescent="0.2">
      <c r="A56" s="74" t="s">
        <v>130</v>
      </c>
      <c r="B56" s="48">
        <f>B57+B58</f>
        <v>15200</v>
      </c>
      <c r="C56" s="48">
        <f t="shared" ref="C56:I56" si="18">C57+C58</f>
        <v>0</v>
      </c>
      <c r="D56" s="48">
        <f t="shared" si="18"/>
        <v>0</v>
      </c>
      <c r="E56" s="48">
        <f t="shared" si="18"/>
        <v>0</v>
      </c>
      <c r="F56" s="48">
        <f t="shared" si="18"/>
        <v>0</v>
      </c>
      <c r="G56" s="48">
        <f t="shared" si="18"/>
        <v>15200</v>
      </c>
      <c r="H56" s="48">
        <f t="shared" si="18"/>
        <v>15200</v>
      </c>
      <c r="I56" s="48">
        <f t="shared" si="18"/>
        <v>0</v>
      </c>
      <c r="J56" s="48"/>
    </row>
    <row r="57" spans="1:10" s="32" customFormat="1" ht="31.5" x14ac:dyDescent="0.2">
      <c r="A57" s="68" t="s">
        <v>131</v>
      </c>
      <c r="B57" s="51">
        <v>15200</v>
      </c>
      <c r="C57" s="51"/>
      <c r="D57" s="51"/>
      <c r="E57" s="51"/>
      <c r="F57" s="51"/>
      <c r="G57" s="66">
        <f>B57-D57-E57-F57</f>
        <v>15200</v>
      </c>
      <c r="H57" s="66">
        <f>G57-I57</f>
        <v>15200</v>
      </c>
      <c r="I57" s="66">
        <f>C57-E57-F57</f>
        <v>0</v>
      </c>
      <c r="J57" s="80" t="s">
        <v>129</v>
      </c>
    </row>
    <row r="58" spans="1:10" s="32" customFormat="1" ht="19.5" hidden="1" customHeight="1" x14ac:dyDescent="0.2">
      <c r="A58" s="65" t="s">
        <v>132</v>
      </c>
      <c r="B58" s="51"/>
      <c r="C58" s="51"/>
      <c r="D58" s="51"/>
      <c r="E58" s="51"/>
      <c r="F58" s="51"/>
      <c r="G58" s="66">
        <f>B58-D58-E58-F58</f>
        <v>0</v>
      </c>
      <c r="H58" s="66">
        <f>G58-I58</f>
        <v>0</v>
      </c>
      <c r="I58" s="66">
        <f>C58</f>
        <v>0</v>
      </c>
      <c r="J58" s="51"/>
    </row>
    <row r="59" spans="1:10" s="81" customFormat="1" ht="20.25" customHeight="1" x14ac:dyDescent="0.2">
      <c r="A59" s="71" t="s">
        <v>133</v>
      </c>
      <c r="B59" s="72">
        <f>B60</f>
        <v>16445</v>
      </c>
      <c r="C59" s="72">
        <f t="shared" ref="C59:I59" si="19">C60</f>
        <v>0</v>
      </c>
      <c r="D59" s="72">
        <f t="shared" si="19"/>
        <v>0</v>
      </c>
      <c r="E59" s="72">
        <f t="shared" si="19"/>
        <v>0</v>
      </c>
      <c r="F59" s="72">
        <f t="shared" si="19"/>
        <v>0</v>
      </c>
      <c r="G59" s="72">
        <f t="shared" si="19"/>
        <v>16445</v>
      </c>
      <c r="H59" s="72">
        <f t="shared" si="19"/>
        <v>16445</v>
      </c>
      <c r="I59" s="72">
        <f t="shared" si="19"/>
        <v>0</v>
      </c>
      <c r="J59" s="72"/>
    </row>
    <row r="60" spans="1:10" s="49" customFormat="1" ht="20.25" customHeight="1" x14ac:dyDescent="0.2">
      <c r="A60" s="74" t="s">
        <v>134</v>
      </c>
      <c r="B60" s="82">
        <f>B61+B64</f>
        <v>16445</v>
      </c>
      <c r="C60" s="82">
        <f t="shared" ref="C60:I60" si="20">C61+C64</f>
        <v>0</v>
      </c>
      <c r="D60" s="82">
        <f t="shared" si="20"/>
        <v>0</v>
      </c>
      <c r="E60" s="82">
        <f t="shared" si="20"/>
        <v>0</v>
      </c>
      <c r="F60" s="82">
        <f t="shared" si="20"/>
        <v>0</v>
      </c>
      <c r="G60" s="82">
        <f t="shared" si="20"/>
        <v>16445</v>
      </c>
      <c r="H60" s="82">
        <f t="shared" si="20"/>
        <v>16445</v>
      </c>
      <c r="I60" s="82">
        <f t="shared" si="20"/>
        <v>0</v>
      </c>
      <c r="J60" s="82"/>
    </row>
    <row r="61" spans="1:10" s="45" customFormat="1" ht="31.5" x14ac:dyDescent="0.2">
      <c r="A61" s="83" t="s">
        <v>135</v>
      </c>
      <c r="B61" s="84">
        <f>SUM(B62:B63)</f>
        <v>5690</v>
      </c>
      <c r="C61" s="84">
        <f t="shared" ref="C61:I61" si="21">SUM(C62:C63)</f>
        <v>0</v>
      </c>
      <c r="D61" s="84">
        <f t="shared" si="21"/>
        <v>0</v>
      </c>
      <c r="E61" s="84">
        <f t="shared" si="21"/>
        <v>0</v>
      </c>
      <c r="F61" s="84">
        <f t="shared" si="21"/>
        <v>0</v>
      </c>
      <c r="G61" s="84">
        <f t="shared" si="21"/>
        <v>5690</v>
      </c>
      <c r="H61" s="84">
        <f t="shared" si="21"/>
        <v>5690</v>
      </c>
      <c r="I61" s="84">
        <f t="shared" si="21"/>
        <v>0</v>
      </c>
      <c r="J61" s="84"/>
    </row>
    <row r="62" spans="1:10" s="32" customFormat="1" ht="15.75" x14ac:dyDescent="0.2">
      <c r="A62" s="85" t="s">
        <v>136</v>
      </c>
      <c r="B62" s="51">
        <v>5690</v>
      </c>
      <c r="C62" s="51"/>
      <c r="D62" s="51"/>
      <c r="E62" s="51"/>
      <c r="F62" s="51"/>
      <c r="G62" s="66">
        <f>B62-D62-E62-F62</f>
        <v>5690</v>
      </c>
      <c r="H62" s="66">
        <f>G62-I62</f>
        <v>5690</v>
      </c>
      <c r="I62" s="66">
        <f>C62-E62-F62</f>
        <v>0</v>
      </c>
      <c r="J62" s="80" t="s">
        <v>129</v>
      </c>
    </row>
    <row r="63" spans="1:10" s="32" customFormat="1" ht="15.75" hidden="1" x14ac:dyDescent="0.2">
      <c r="A63" s="85"/>
      <c r="B63" s="51"/>
      <c r="C63" s="51"/>
      <c r="D63" s="51"/>
      <c r="E63" s="51"/>
      <c r="F63" s="51"/>
      <c r="G63" s="66">
        <f>B63-D63-E63-F63</f>
        <v>0</v>
      </c>
      <c r="H63" s="66">
        <f>G63-I63</f>
        <v>0</v>
      </c>
      <c r="I63" s="66">
        <f>C63</f>
        <v>0</v>
      </c>
      <c r="J63" s="51"/>
    </row>
    <row r="64" spans="1:10" s="88" customFormat="1" ht="36.75" customHeight="1" x14ac:dyDescent="0.2">
      <c r="A64" s="86" t="s">
        <v>137</v>
      </c>
      <c r="B64" s="44">
        <f>SUM(B65:B66)</f>
        <v>10755</v>
      </c>
      <c r="C64" s="44">
        <f t="shared" ref="C64:I64" si="22">SUM(C65:C66)</f>
        <v>0</v>
      </c>
      <c r="D64" s="44">
        <f t="shared" si="22"/>
        <v>0</v>
      </c>
      <c r="E64" s="44">
        <f t="shared" si="22"/>
        <v>0</v>
      </c>
      <c r="F64" s="44">
        <f t="shared" si="22"/>
        <v>0</v>
      </c>
      <c r="G64" s="44">
        <f t="shared" si="22"/>
        <v>10755</v>
      </c>
      <c r="H64" s="44">
        <f t="shared" si="22"/>
        <v>10755</v>
      </c>
      <c r="I64" s="44">
        <f t="shared" si="22"/>
        <v>0</v>
      </c>
      <c r="J64" s="87"/>
    </row>
    <row r="65" spans="1:10" s="32" customFormat="1" ht="15.75" x14ac:dyDescent="0.2">
      <c r="A65" s="65" t="s">
        <v>138</v>
      </c>
      <c r="B65" s="51">
        <v>3200</v>
      </c>
      <c r="C65" s="51"/>
      <c r="D65" s="51"/>
      <c r="E65" s="51"/>
      <c r="F65" s="51"/>
      <c r="G65" s="66">
        <f>B65-D65-E65-F65</f>
        <v>3200</v>
      </c>
      <c r="H65" s="66">
        <f>G65-I65</f>
        <v>3200</v>
      </c>
      <c r="I65" s="66">
        <f>C65-E65-F65</f>
        <v>0</v>
      </c>
      <c r="J65" s="80" t="s">
        <v>129</v>
      </c>
    </row>
    <row r="66" spans="1:10" s="32" customFormat="1" ht="15.75" x14ac:dyDescent="0.2">
      <c r="A66" s="65" t="s">
        <v>139</v>
      </c>
      <c r="B66" s="51">
        <v>7555</v>
      </c>
      <c r="C66" s="51"/>
      <c r="D66" s="51"/>
      <c r="E66" s="51"/>
      <c r="F66" s="51"/>
      <c r="G66" s="66">
        <f>B66-D66-E66-F66</f>
        <v>7555</v>
      </c>
      <c r="H66" s="66">
        <f>G66-I66</f>
        <v>7555</v>
      </c>
      <c r="I66" s="66">
        <f>C66-E66-F66</f>
        <v>0</v>
      </c>
      <c r="J66" s="80" t="s">
        <v>129</v>
      </c>
    </row>
    <row r="67" spans="1:10" s="42" customFormat="1" ht="45" customHeight="1" x14ac:dyDescent="0.2">
      <c r="A67" s="53" t="s">
        <v>140</v>
      </c>
      <c r="B67" s="54">
        <f>B68</f>
        <v>5</v>
      </c>
      <c r="C67" s="54">
        <f t="shared" ref="C67:I70" si="23">C68</f>
        <v>0</v>
      </c>
      <c r="D67" s="54">
        <f t="shared" si="23"/>
        <v>0</v>
      </c>
      <c r="E67" s="54">
        <f t="shared" si="23"/>
        <v>0</v>
      </c>
      <c r="F67" s="54">
        <f t="shared" si="23"/>
        <v>0</v>
      </c>
      <c r="G67" s="54">
        <f t="shared" si="23"/>
        <v>5</v>
      </c>
      <c r="H67" s="54">
        <f t="shared" si="23"/>
        <v>5</v>
      </c>
      <c r="I67" s="54">
        <f t="shared" si="23"/>
        <v>0</v>
      </c>
      <c r="J67" s="54"/>
    </row>
    <row r="68" spans="1:10" s="91" customFormat="1" ht="31.5" x14ac:dyDescent="0.2">
      <c r="A68" s="89" t="s">
        <v>141</v>
      </c>
      <c r="B68" s="90">
        <f>B69</f>
        <v>5</v>
      </c>
      <c r="C68" s="90">
        <f t="shared" si="23"/>
        <v>0</v>
      </c>
      <c r="D68" s="90">
        <f t="shared" si="23"/>
        <v>0</v>
      </c>
      <c r="E68" s="90">
        <f t="shared" si="23"/>
        <v>0</v>
      </c>
      <c r="F68" s="90">
        <f t="shared" si="23"/>
        <v>0</v>
      </c>
      <c r="G68" s="90">
        <f t="shared" si="23"/>
        <v>5</v>
      </c>
      <c r="H68" s="90">
        <f t="shared" si="23"/>
        <v>5</v>
      </c>
      <c r="I68" s="90">
        <f t="shared" si="23"/>
        <v>0</v>
      </c>
      <c r="J68" s="90"/>
    </row>
    <row r="69" spans="1:10" s="93" customFormat="1" ht="15.75" x14ac:dyDescent="0.2">
      <c r="A69" s="92" t="s">
        <v>142</v>
      </c>
      <c r="B69" s="72">
        <f>B70</f>
        <v>5</v>
      </c>
      <c r="C69" s="72">
        <f t="shared" si="23"/>
        <v>0</v>
      </c>
      <c r="D69" s="72">
        <f t="shared" si="23"/>
        <v>0</v>
      </c>
      <c r="E69" s="72">
        <f t="shared" si="23"/>
        <v>0</v>
      </c>
      <c r="F69" s="72">
        <f t="shared" si="23"/>
        <v>0</v>
      </c>
      <c r="G69" s="72">
        <f t="shared" si="23"/>
        <v>5</v>
      </c>
      <c r="H69" s="72">
        <f t="shared" si="23"/>
        <v>5</v>
      </c>
      <c r="I69" s="72">
        <f t="shared" si="23"/>
        <v>0</v>
      </c>
      <c r="J69" s="72"/>
    </row>
    <row r="70" spans="1:10" s="45" customFormat="1" ht="98.45" customHeight="1" x14ac:dyDescent="0.2">
      <c r="A70" s="94" t="s">
        <v>143</v>
      </c>
      <c r="B70" s="44">
        <f>B71</f>
        <v>5</v>
      </c>
      <c r="C70" s="44">
        <f t="shared" si="23"/>
        <v>0</v>
      </c>
      <c r="D70" s="44">
        <f t="shared" si="23"/>
        <v>0</v>
      </c>
      <c r="E70" s="44">
        <f t="shared" si="23"/>
        <v>0</v>
      </c>
      <c r="F70" s="44">
        <f t="shared" si="23"/>
        <v>0</v>
      </c>
      <c r="G70" s="95">
        <f t="shared" si="23"/>
        <v>5</v>
      </c>
      <c r="H70" s="95">
        <f t="shared" si="23"/>
        <v>5</v>
      </c>
      <c r="I70" s="95">
        <f t="shared" si="23"/>
        <v>0</v>
      </c>
      <c r="J70" s="80" t="s">
        <v>144</v>
      </c>
    </row>
    <row r="71" spans="1:10" s="32" customFormat="1" ht="35.450000000000003" customHeight="1" x14ac:dyDescent="0.2">
      <c r="A71" s="96" t="s">
        <v>145</v>
      </c>
      <c r="B71" s="51">
        <v>5</v>
      </c>
      <c r="C71" s="51"/>
      <c r="D71" s="51"/>
      <c r="E71" s="51"/>
      <c r="F71" s="51"/>
      <c r="G71" s="66">
        <f>B71-D71-E71-F71</f>
        <v>5</v>
      </c>
      <c r="H71" s="66">
        <f>G71-I71</f>
        <v>5</v>
      </c>
      <c r="I71" s="66">
        <f>C71-E71-F71</f>
        <v>0</v>
      </c>
      <c r="J71" s="80"/>
    </row>
    <row r="72" spans="1:10" s="30" customFormat="1" ht="10.15" customHeight="1" x14ac:dyDescent="0.25">
      <c r="A72" s="97"/>
      <c r="B72" s="98"/>
      <c r="C72" s="98"/>
      <c r="D72" s="98"/>
      <c r="E72" s="98"/>
      <c r="F72" s="98"/>
      <c r="G72" s="98"/>
      <c r="H72" s="98"/>
      <c r="I72" s="98"/>
      <c r="J72" s="98"/>
    </row>
    <row r="73" spans="1:10" s="30" customFormat="1" ht="15.75" x14ac:dyDescent="0.25">
      <c r="A73" s="99" t="s">
        <v>146</v>
      </c>
    </row>
    <row r="74" spans="1:10" s="32" customFormat="1" ht="54.75" customHeight="1" x14ac:dyDescent="0.2">
      <c r="A74" s="120" t="s">
        <v>147</v>
      </c>
      <c r="B74" s="120"/>
      <c r="C74" s="120"/>
      <c r="D74" s="120"/>
      <c r="E74" s="120"/>
      <c r="F74" s="120"/>
      <c r="G74" s="120"/>
      <c r="H74" s="120"/>
      <c r="I74" s="120"/>
      <c r="J74" s="120"/>
    </row>
    <row r="75" spans="1:10" s="30"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I59"/>
  <sheetViews>
    <sheetView tabSelected="1" topLeftCell="A37" zoomScale="70" zoomScaleNormal="70" workbookViewId="0">
      <selection activeCell="C16" sqref="C16"/>
    </sheetView>
  </sheetViews>
  <sheetFormatPr defaultColWidth="9.33203125" defaultRowHeight="12.75" x14ac:dyDescent="0.2"/>
  <cols>
    <col min="1" max="1" width="7.1640625" style="15" customWidth="1"/>
    <col min="2" max="2" width="60" style="107" customWidth="1"/>
    <col min="3" max="7" width="23.1640625" style="106" customWidth="1"/>
    <col min="8" max="8" width="18.5" style="107" bestFit="1" customWidth="1"/>
    <col min="9" max="9" width="20.5" style="107" customWidth="1"/>
    <col min="10" max="16384" width="9.33203125" style="107"/>
  </cols>
  <sheetData>
    <row r="1" spans="1:7" ht="15.75" x14ac:dyDescent="0.25">
      <c r="G1" s="24" t="s">
        <v>150</v>
      </c>
    </row>
    <row r="2" spans="1:7" ht="18.75" x14ac:dyDescent="0.2">
      <c r="A2" s="130" t="s">
        <v>149</v>
      </c>
      <c r="B2" s="130"/>
      <c r="C2" s="130"/>
      <c r="D2" s="130"/>
      <c r="E2" s="130"/>
      <c r="F2" s="130"/>
      <c r="G2" s="130"/>
    </row>
    <row r="3" spans="1:7" ht="22.7" customHeight="1" x14ac:dyDescent="0.3">
      <c r="A3" s="131" t="s">
        <v>148</v>
      </c>
      <c r="B3" s="131"/>
      <c r="C3" s="131"/>
      <c r="D3" s="131"/>
      <c r="E3" s="131"/>
      <c r="F3" s="131"/>
      <c r="G3" s="131"/>
    </row>
    <row r="4" spans="1:7" ht="18.75" x14ac:dyDescent="0.2">
      <c r="A4" s="132" t="s">
        <v>152</v>
      </c>
      <c r="B4" s="132"/>
      <c r="C4" s="132"/>
      <c r="D4" s="132"/>
      <c r="E4" s="132"/>
      <c r="F4" s="132"/>
      <c r="G4" s="132"/>
    </row>
    <row r="5" spans="1:7" ht="15.75" x14ac:dyDescent="0.25">
      <c r="B5" s="106"/>
      <c r="G5" s="25" t="s">
        <v>9</v>
      </c>
    </row>
    <row r="6" spans="1:7" s="2" customFormat="1" ht="31.7" customHeight="1" x14ac:dyDescent="0.25">
      <c r="A6" s="135" t="s">
        <v>19</v>
      </c>
      <c r="B6" s="135" t="s">
        <v>10</v>
      </c>
      <c r="C6" s="129" t="s">
        <v>47</v>
      </c>
      <c r="D6" s="129" t="s">
        <v>74</v>
      </c>
      <c r="E6" s="129"/>
      <c r="F6" s="129"/>
      <c r="G6" s="129"/>
    </row>
    <row r="7" spans="1:7" s="2" customFormat="1" ht="97.5" customHeight="1" x14ac:dyDescent="0.25">
      <c r="A7" s="135"/>
      <c r="B7" s="135"/>
      <c r="C7" s="129"/>
      <c r="D7" s="136" t="s">
        <v>51</v>
      </c>
      <c r="E7" s="136" t="s">
        <v>52</v>
      </c>
      <c r="F7" s="136" t="s">
        <v>53</v>
      </c>
      <c r="G7" s="136" t="s">
        <v>54</v>
      </c>
    </row>
    <row r="8" spans="1:7" s="22" customFormat="1" x14ac:dyDescent="0.2">
      <c r="A8" s="21" t="s">
        <v>0</v>
      </c>
      <c r="B8" s="21" t="s">
        <v>1</v>
      </c>
      <c r="C8" s="112" t="s">
        <v>151</v>
      </c>
      <c r="D8" s="112">
        <v>2</v>
      </c>
      <c r="E8" s="112">
        <v>3</v>
      </c>
      <c r="F8" s="112">
        <v>4</v>
      </c>
      <c r="G8" s="112">
        <v>5</v>
      </c>
    </row>
    <row r="9" spans="1:7" s="5" customFormat="1" ht="78.75" hidden="1" x14ac:dyDescent="0.2">
      <c r="A9" s="16"/>
      <c r="B9" s="3" t="s">
        <v>40</v>
      </c>
      <c r="C9" s="4"/>
      <c r="D9" s="4"/>
      <c r="E9" s="4"/>
      <c r="F9" s="4"/>
      <c r="G9" s="4"/>
    </row>
    <row r="10" spans="1:7" s="9" customFormat="1" ht="24" customHeight="1" x14ac:dyDescent="0.2">
      <c r="A10" s="17" t="s">
        <v>2</v>
      </c>
      <c r="B10" s="7" t="s">
        <v>20</v>
      </c>
      <c r="C10" s="8"/>
      <c r="D10" s="8"/>
      <c r="E10" s="8"/>
      <c r="F10" s="8"/>
      <c r="G10" s="8"/>
    </row>
    <row r="11" spans="1:7" s="9" customFormat="1" ht="24" customHeight="1" x14ac:dyDescent="0.2">
      <c r="A11" s="17">
        <v>1</v>
      </c>
      <c r="B11" s="7" t="s">
        <v>21</v>
      </c>
      <c r="C11" s="8">
        <f t="shared" ref="C11:G11" si="0">SUM(C12:C14)</f>
        <v>7825887301</v>
      </c>
      <c r="D11" s="8">
        <f t="shared" si="0"/>
        <v>282146150</v>
      </c>
      <c r="E11" s="8">
        <f t="shared" si="0"/>
        <v>5441598000</v>
      </c>
      <c r="F11" s="8">
        <f t="shared" si="0"/>
        <v>2102143151</v>
      </c>
      <c r="G11" s="8">
        <f t="shared" si="0"/>
        <v>0</v>
      </c>
    </row>
    <row r="12" spans="1:7" s="5" customFormat="1" ht="24" customHeight="1" x14ac:dyDescent="0.2">
      <c r="A12" s="19"/>
      <c r="B12" s="11" t="s">
        <v>22</v>
      </c>
      <c r="C12" s="1">
        <f>D12+E12+F12+G12</f>
        <v>2494689301</v>
      </c>
      <c r="D12" s="1">
        <v>282146150</v>
      </c>
      <c r="E12" s="1">
        <v>110400000</v>
      </c>
      <c r="F12" s="27">
        <v>2102143151</v>
      </c>
      <c r="G12" s="1"/>
    </row>
    <row r="13" spans="1:7" s="5" customFormat="1" ht="24" customHeight="1" x14ac:dyDescent="0.2">
      <c r="A13" s="19"/>
      <c r="B13" s="11" t="s">
        <v>23</v>
      </c>
      <c r="C13" s="1">
        <f>D13+E13+F13+G13</f>
        <v>0</v>
      </c>
      <c r="D13" s="1"/>
      <c r="E13" s="1"/>
      <c r="F13" s="1"/>
      <c r="G13" s="1"/>
    </row>
    <row r="14" spans="1:7" s="5" customFormat="1" ht="24" customHeight="1" x14ac:dyDescent="0.2">
      <c r="A14" s="19"/>
      <c r="B14" s="11" t="s">
        <v>24</v>
      </c>
      <c r="C14" s="1">
        <f>D14+E14+F14+G14</f>
        <v>5331198000</v>
      </c>
      <c r="D14" s="1"/>
      <c r="E14" s="1">
        <v>5331198000</v>
      </c>
      <c r="F14" s="1"/>
      <c r="G14" s="1"/>
    </row>
    <row r="15" spans="1:7" s="9" customFormat="1" ht="24" customHeight="1" x14ac:dyDescent="0.2">
      <c r="A15" s="17">
        <v>2</v>
      </c>
      <c r="B15" s="7" t="s">
        <v>25</v>
      </c>
      <c r="C15" s="8">
        <f t="shared" ref="C15:G15" si="1">SUM(C16:C18)</f>
        <v>5399090244</v>
      </c>
      <c r="D15" s="8">
        <f t="shared" si="1"/>
        <v>260846150</v>
      </c>
      <c r="E15" s="8">
        <f t="shared" si="1"/>
        <v>3366379307</v>
      </c>
      <c r="F15" s="8">
        <f t="shared" si="1"/>
        <v>1771864787</v>
      </c>
      <c r="G15" s="8">
        <f t="shared" si="1"/>
        <v>0</v>
      </c>
    </row>
    <row r="16" spans="1:7" s="5" customFormat="1" ht="24" customHeight="1" x14ac:dyDescent="0.2">
      <c r="A16" s="19"/>
      <c r="B16" s="11" t="s">
        <v>26</v>
      </c>
      <c r="C16" s="1">
        <f>D16+E16+F16+G16</f>
        <v>2143110937</v>
      </c>
      <c r="D16" s="1">
        <f>282146150-21300000</f>
        <v>260846150</v>
      </c>
      <c r="E16" s="1">
        <v>110400000</v>
      </c>
      <c r="F16" s="1">
        <f>2102143151-330278364</f>
        <v>1771864787</v>
      </c>
      <c r="G16" s="1"/>
    </row>
    <row r="17" spans="1:9" s="5" customFormat="1" ht="24" customHeight="1" x14ac:dyDescent="0.2">
      <c r="A17" s="19"/>
      <c r="B17" s="11" t="s">
        <v>27</v>
      </c>
      <c r="C17" s="1">
        <f>D17+E17+F17+G17</f>
        <v>0</v>
      </c>
      <c r="D17" s="1"/>
      <c r="E17" s="1"/>
      <c r="F17" s="1"/>
      <c r="G17" s="1"/>
    </row>
    <row r="18" spans="1:9" s="5" customFormat="1" ht="24" customHeight="1" x14ac:dyDescent="0.2">
      <c r="A18" s="19"/>
      <c r="B18" s="11" t="s">
        <v>28</v>
      </c>
      <c r="C18" s="1">
        <f>D18+E18+F18+G18</f>
        <v>3255979307</v>
      </c>
      <c r="D18" s="1"/>
      <c r="E18" s="1">
        <v>3255979307</v>
      </c>
      <c r="F18" s="1"/>
      <c r="G18" s="1"/>
    </row>
    <row r="19" spans="1:9" s="9" customFormat="1" ht="24" customHeight="1" x14ac:dyDescent="0.2">
      <c r="A19" s="17">
        <v>3</v>
      </c>
      <c r="B19" s="7" t="s">
        <v>29</v>
      </c>
      <c r="C19" s="8">
        <f t="shared" ref="C19:G19" si="2">C11-C15</f>
        <v>2426797057</v>
      </c>
      <c r="D19" s="8">
        <f t="shared" si="2"/>
        <v>21300000</v>
      </c>
      <c r="E19" s="8">
        <f t="shared" si="2"/>
        <v>2075218693</v>
      </c>
      <c r="F19" s="8">
        <f t="shared" si="2"/>
        <v>330278364</v>
      </c>
      <c r="G19" s="8">
        <f t="shared" si="2"/>
        <v>0</v>
      </c>
    </row>
    <row r="20" spans="1:9" s="9" customFormat="1" ht="24" customHeight="1" x14ac:dyDescent="0.2">
      <c r="A20" s="17" t="s">
        <v>3</v>
      </c>
      <c r="B20" s="7" t="s">
        <v>30</v>
      </c>
      <c r="C20" s="8"/>
      <c r="D20" s="8"/>
      <c r="E20" s="8"/>
      <c r="F20" s="8"/>
      <c r="G20" s="8"/>
    </row>
    <row r="21" spans="1:9" s="5" customFormat="1" ht="24" customHeight="1" x14ac:dyDescent="0.2">
      <c r="A21" s="19">
        <v>1</v>
      </c>
      <c r="B21" s="11" t="s">
        <v>31</v>
      </c>
      <c r="C21" s="1">
        <f>D21+E21+F21+G21</f>
        <v>7539568293</v>
      </c>
      <c r="D21" s="1"/>
      <c r="E21" s="1">
        <f>7735866000-386793300</f>
        <v>7349072700</v>
      </c>
      <c r="F21" s="1"/>
      <c r="G21" s="1">
        <v>190495593</v>
      </c>
      <c r="H21" s="104"/>
      <c r="I21" s="104"/>
    </row>
    <row r="22" spans="1:9" s="5" customFormat="1" ht="24" customHeight="1" x14ac:dyDescent="0.2">
      <c r="A22" s="19">
        <v>2</v>
      </c>
      <c r="B22" s="11" t="s">
        <v>32</v>
      </c>
      <c r="C22" s="1">
        <f>D22+E22+F22+G22</f>
        <v>3977561615</v>
      </c>
      <c r="D22" s="1"/>
      <c r="E22" s="1">
        <v>3288753087</v>
      </c>
      <c r="F22" s="1"/>
      <c r="G22" s="1">
        <v>688808528</v>
      </c>
      <c r="H22" s="104"/>
      <c r="I22" s="104"/>
    </row>
    <row r="23" spans="1:9" s="5" customFormat="1" ht="24" customHeight="1" x14ac:dyDescent="0.2">
      <c r="A23" s="19">
        <v>3</v>
      </c>
      <c r="B23" s="11" t="s">
        <v>33</v>
      </c>
      <c r="C23" s="1">
        <f t="shared" ref="C23:G23" si="3">C21-C22</f>
        <v>3562006678</v>
      </c>
      <c r="D23" s="1">
        <f t="shared" si="3"/>
        <v>0</v>
      </c>
      <c r="E23" s="1">
        <f t="shared" si="3"/>
        <v>4060319613</v>
      </c>
      <c r="F23" s="1">
        <f t="shared" si="3"/>
        <v>0</v>
      </c>
      <c r="G23" s="1">
        <f t="shared" si="3"/>
        <v>-498312935</v>
      </c>
      <c r="H23" s="104"/>
      <c r="I23" s="104"/>
    </row>
    <row r="24" spans="1:9" s="9" customFormat="1" ht="24" customHeight="1" x14ac:dyDescent="0.2">
      <c r="A24" s="17" t="s">
        <v>4</v>
      </c>
      <c r="B24" s="6" t="s">
        <v>34</v>
      </c>
      <c r="C24" s="8"/>
      <c r="D24" s="8"/>
      <c r="E24" s="8"/>
      <c r="F24" s="8"/>
      <c r="G24" s="8"/>
      <c r="H24" s="105"/>
      <c r="I24" s="105"/>
    </row>
    <row r="25" spans="1:9" s="5" customFormat="1" ht="24" customHeight="1" x14ac:dyDescent="0.2">
      <c r="A25" s="19">
        <v>1</v>
      </c>
      <c r="B25" s="11" t="s">
        <v>35</v>
      </c>
      <c r="C25" s="1">
        <f>D25+E25+F25+G25</f>
        <v>67978396</v>
      </c>
      <c r="D25" s="1"/>
      <c r="E25" s="1">
        <v>22275113</v>
      </c>
      <c r="F25" s="1"/>
      <c r="G25" s="1">
        <v>45703283</v>
      </c>
    </row>
    <row r="26" spans="1:9" s="5" customFormat="1" ht="24" customHeight="1" x14ac:dyDescent="0.2">
      <c r="A26" s="19">
        <v>2</v>
      </c>
      <c r="B26" s="11" t="s">
        <v>37</v>
      </c>
      <c r="C26" s="1">
        <f>D26+E26+F26+G26</f>
        <v>0</v>
      </c>
      <c r="D26" s="1"/>
      <c r="E26" s="1"/>
      <c r="F26" s="1"/>
      <c r="G26" s="1"/>
    </row>
    <row r="27" spans="1:9" s="5" customFormat="1" ht="24" customHeight="1" x14ac:dyDescent="0.2">
      <c r="A27" s="19">
        <v>3</v>
      </c>
      <c r="B27" s="11" t="s">
        <v>36</v>
      </c>
      <c r="C27" s="1">
        <f t="shared" ref="C27:G27" si="4">C25-C26</f>
        <v>67978396</v>
      </c>
      <c r="D27" s="1">
        <f t="shared" si="4"/>
        <v>0</v>
      </c>
      <c r="E27" s="1">
        <f t="shared" si="4"/>
        <v>22275113</v>
      </c>
      <c r="F27" s="1">
        <f t="shared" si="4"/>
        <v>0</v>
      </c>
      <c r="G27" s="1">
        <f t="shared" si="4"/>
        <v>45703283</v>
      </c>
    </row>
    <row r="28" spans="1:9" s="9" customFormat="1" ht="24" customHeight="1" x14ac:dyDescent="0.2">
      <c r="A28" s="17" t="s">
        <v>11</v>
      </c>
      <c r="B28" s="6" t="s">
        <v>18</v>
      </c>
      <c r="C28" s="8"/>
      <c r="D28" s="8"/>
      <c r="E28" s="8"/>
      <c r="F28" s="8"/>
      <c r="G28" s="8"/>
    </row>
    <row r="29" spans="1:9" s="5" customFormat="1" ht="24" customHeight="1" x14ac:dyDescent="0.2">
      <c r="A29" s="19">
        <v>1</v>
      </c>
      <c r="B29" s="11" t="s">
        <v>38</v>
      </c>
      <c r="C29" s="1">
        <f>D29+E29+F29+G29</f>
        <v>0</v>
      </c>
      <c r="D29" s="1"/>
      <c r="E29" s="1"/>
      <c r="F29" s="1"/>
      <c r="G29" s="1"/>
    </row>
    <row r="30" spans="1:9" s="5" customFormat="1" ht="24" customHeight="1" x14ac:dyDescent="0.2">
      <c r="A30" s="19">
        <v>2</v>
      </c>
      <c r="B30" s="11" t="s">
        <v>39</v>
      </c>
      <c r="C30" s="1">
        <f>D30+E30+F30+G30</f>
        <v>0</v>
      </c>
      <c r="D30" s="1"/>
      <c r="E30" s="1"/>
      <c r="F30" s="1"/>
      <c r="G30" s="1"/>
    </row>
    <row r="31" spans="1:9" s="5" customFormat="1" ht="24" customHeight="1" x14ac:dyDescent="0.2">
      <c r="A31" s="19">
        <v>3</v>
      </c>
      <c r="B31" s="11" t="s">
        <v>41</v>
      </c>
      <c r="C31" s="1">
        <f t="shared" ref="C31:G31" si="5">C29-C30</f>
        <v>0</v>
      </c>
      <c r="D31" s="1">
        <f t="shared" si="5"/>
        <v>0</v>
      </c>
      <c r="E31" s="1">
        <f t="shared" si="5"/>
        <v>0</v>
      </c>
      <c r="F31" s="1">
        <f t="shared" si="5"/>
        <v>0</v>
      </c>
      <c r="G31" s="1">
        <f t="shared" si="5"/>
        <v>0</v>
      </c>
    </row>
    <row r="32" spans="1:9" s="9" customFormat="1" ht="24" customHeight="1" x14ac:dyDescent="0.2">
      <c r="A32" s="17" t="s">
        <v>12</v>
      </c>
      <c r="B32" s="6" t="s">
        <v>42</v>
      </c>
      <c r="C32" s="8">
        <f>D32+E32+F32+G32</f>
        <v>387907055</v>
      </c>
      <c r="D32" s="8"/>
      <c r="E32" s="8">
        <v>387907055</v>
      </c>
      <c r="F32" s="8"/>
      <c r="G32" s="8">
        <f>SUM(G33:G35)</f>
        <v>0</v>
      </c>
    </row>
    <row r="33" spans="1:7" s="5" customFormat="1" ht="24" customHeight="1" x14ac:dyDescent="0.2">
      <c r="A33" s="19">
        <v>1</v>
      </c>
      <c r="B33" s="11" t="s">
        <v>60</v>
      </c>
      <c r="C33" s="1">
        <f>D33+E33+F33+G33</f>
        <v>386793300</v>
      </c>
      <c r="D33" s="1"/>
      <c r="E33" s="1">
        <f>ROUND(7735866000*5%,-0.1)</f>
        <v>386793300</v>
      </c>
      <c r="F33" s="1"/>
      <c r="G33" s="1"/>
    </row>
    <row r="34" spans="1:7" s="5" customFormat="1" ht="24" customHeight="1" x14ac:dyDescent="0.2">
      <c r="A34" s="19">
        <v>2</v>
      </c>
      <c r="B34" s="11" t="s">
        <v>61</v>
      </c>
      <c r="C34" s="1">
        <f>D34+E34+F34+G34</f>
        <v>0</v>
      </c>
      <c r="D34" s="1"/>
      <c r="E34" s="1"/>
      <c r="F34" s="1"/>
      <c r="G34" s="1"/>
    </row>
    <row r="35" spans="1:7" s="5" customFormat="1" ht="24" customHeight="1" x14ac:dyDescent="0.2">
      <c r="A35" s="19">
        <v>3</v>
      </c>
      <c r="B35" s="11" t="s">
        <v>59</v>
      </c>
      <c r="C35" s="1">
        <f>D35+E35+F35+G35</f>
        <v>1113755</v>
      </c>
      <c r="D35" s="1"/>
      <c r="E35" s="1">
        <f>ROUND(E27*5%,-0.1)-1</f>
        <v>1113755</v>
      </c>
      <c r="F35" s="1"/>
      <c r="G35" s="1"/>
    </row>
    <row r="36" spans="1:7" s="9" customFormat="1" ht="41.25" customHeight="1" x14ac:dyDescent="0.2">
      <c r="A36" s="17" t="s">
        <v>13</v>
      </c>
      <c r="B36" s="7" t="s">
        <v>43</v>
      </c>
      <c r="C36" s="8">
        <f>C19+C23+C27+C31-C32</f>
        <v>5668875076</v>
      </c>
      <c r="D36" s="8">
        <f t="shared" ref="D36:E36" si="6">D19+D23+D27+D31-D32</f>
        <v>21300000</v>
      </c>
      <c r="E36" s="8">
        <f t="shared" si="6"/>
        <v>5769906364</v>
      </c>
      <c r="F36" s="8">
        <f t="shared" ref="F36:G36" si="7">F19+F23+F27+F31-F32</f>
        <v>330278364</v>
      </c>
      <c r="G36" s="8">
        <f t="shared" si="7"/>
        <v>-452609652</v>
      </c>
    </row>
    <row r="37" spans="1:7" s="9" customFormat="1" ht="39" customHeight="1" x14ac:dyDescent="0.2">
      <c r="A37" s="17">
        <v>1</v>
      </c>
      <c r="B37" s="7" t="s">
        <v>44</v>
      </c>
      <c r="C37" s="8">
        <f t="shared" ref="C37:G37" si="8">SUM(C38:C40)</f>
        <v>351578364</v>
      </c>
      <c r="D37" s="8">
        <f t="shared" si="8"/>
        <v>21300000</v>
      </c>
      <c r="E37" s="8">
        <f t="shared" si="8"/>
        <v>0</v>
      </c>
      <c r="F37" s="8">
        <f t="shared" si="8"/>
        <v>330278364</v>
      </c>
      <c r="G37" s="8">
        <f t="shared" si="8"/>
        <v>0</v>
      </c>
    </row>
    <row r="38" spans="1:7" s="5" customFormat="1" ht="25.5" customHeight="1" x14ac:dyDescent="0.2">
      <c r="A38" s="19" t="s">
        <v>14</v>
      </c>
      <c r="B38" s="11" t="s">
        <v>48</v>
      </c>
      <c r="C38" s="1">
        <f>D38+E38+F38+G38</f>
        <v>2340000</v>
      </c>
      <c r="D38" s="1"/>
      <c r="E38" s="1"/>
      <c r="F38" s="1">
        <v>2340000</v>
      </c>
      <c r="G38" s="1"/>
    </row>
    <row r="39" spans="1:7" s="5" customFormat="1" ht="25.5" customHeight="1" x14ac:dyDescent="0.2">
      <c r="A39" s="19" t="s">
        <v>15</v>
      </c>
      <c r="B39" s="11" t="s">
        <v>49</v>
      </c>
      <c r="C39" s="1">
        <f>D39+E39+F39+G39</f>
        <v>349238364</v>
      </c>
      <c r="D39" s="1">
        <v>21300000</v>
      </c>
      <c r="E39" s="1"/>
      <c r="F39" s="1">
        <v>327938364</v>
      </c>
      <c r="G39" s="1"/>
    </row>
    <row r="40" spans="1:7" s="5" customFormat="1" ht="25.5" customHeight="1" x14ac:dyDescent="0.2">
      <c r="A40" s="19" t="s">
        <v>16</v>
      </c>
      <c r="B40" s="11" t="s">
        <v>50</v>
      </c>
      <c r="C40" s="1">
        <f>D40+E40+F40+G40</f>
        <v>0</v>
      </c>
      <c r="D40" s="1"/>
      <c r="E40" s="1">
        <f>E38-E39</f>
        <v>0</v>
      </c>
      <c r="F40" s="1"/>
      <c r="G40" s="1">
        <f>G38-G39</f>
        <v>0</v>
      </c>
    </row>
    <row r="41" spans="1:7" s="9" customFormat="1" ht="25.5" customHeight="1" x14ac:dyDescent="0.2">
      <c r="A41" s="17">
        <v>2</v>
      </c>
      <c r="B41" s="7" t="s">
        <v>45</v>
      </c>
      <c r="C41" s="8">
        <f t="shared" ref="C41:G41" si="9">SUM(C42:C45)</f>
        <v>5712418914</v>
      </c>
      <c r="D41" s="8">
        <f t="shared" si="9"/>
        <v>0</v>
      </c>
      <c r="E41" s="8">
        <f t="shared" si="9"/>
        <v>5712418914</v>
      </c>
      <c r="F41" s="8">
        <f t="shared" si="9"/>
        <v>0</v>
      </c>
      <c r="G41" s="8">
        <f t="shared" si="9"/>
        <v>0</v>
      </c>
    </row>
    <row r="42" spans="1:7" s="5" customFormat="1" ht="47.25" customHeight="1" x14ac:dyDescent="0.2">
      <c r="A42" s="19" t="s">
        <v>14</v>
      </c>
      <c r="B42" s="11" t="s">
        <v>5</v>
      </c>
      <c r="C42" s="1">
        <f>D42+E42+F42+G42</f>
        <v>3699317412</v>
      </c>
      <c r="D42" s="1"/>
      <c r="E42" s="1">
        <f>1335403229+2363914183</f>
        <v>3699317412</v>
      </c>
      <c r="F42" s="1"/>
      <c r="G42" s="1"/>
    </row>
    <row r="43" spans="1:7" s="5" customFormat="1" ht="26.25" customHeight="1" x14ac:dyDescent="0.2">
      <c r="A43" s="19" t="s">
        <v>15</v>
      </c>
      <c r="B43" s="11" t="s">
        <v>6</v>
      </c>
      <c r="C43" s="1">
        <f>D43+E43+F43+G43</f>
        <v>512213179</v>
      </c>
      <c r="D43" s="1"/>
      <c r="E43" s="1">
        <f>184901985+327311194</f>
        <v>512213179</v>
      </c>
      <c r="F43" s="1"/>
      <c r="G43" s="1"/>
    </row>
    <row r="44" spans="1:7" s="5" customFormat="1" ht="26.25" customHeight="1" x14ac:dyDescent="0.2">
      <c r="A44" s="19" t="s">
        <v>16</v>
      </c>
      <c r="B44" s="11" t="s">
        <v>7</v>
      </c>
      <c r="C44" s="1">
        <f>D44+E44+F44+G44</f>
        <v>56912575</v>
      </c>
      <c r="D44" s="1"/>
      <c r="E44" s="1">
        <f>20544665+36367910</f>
        <v>56912575</v>
      </c>
      <c r="F44" s="1"/>
      <c r="G44" s="1"/>
    </row>
    <row r="45" spans="1:7" s="5" customFormat="1" ht="26.25" customHeight="1" x14ac:dyDescent="0.2">
      <c r="A45" s="19" t="s">
        <v>16</v>
      </c>
      <c r="B45" s="11" t="s">
        <v>8</v>
      </c>
      <c r="C45" s="1">
        <f>D45+E45+F45+G45</f>
        <v>1443975748</v>
      </c>
      <c r="D45" s="1"/>
      <c r="E45" s="1">
        <f>513616627+909197763+21161358</f>
        <v>1443975748</v>
      </c>
      <c r="F45" s="1"/>
      <c r="G45" s="1"/>
    </row>
    <row r="46" spans="1:7" s="9" customFormat="1" ht="26.25" customHeight="1" x14ac:dyDescent="0.2">
      <c r="A46" s="17">
        <v>3</v>
      </c>
      <c r="B46" s="7" t="s">
        <v>46</v>
      </c>
      <c r="C46" s="8">
        <f t="shared" ref="C46:G46" si="10">SUM(C47:C48)</f>
        <v>57487450</v>
      </c>
      <c r="D46" s="8">
        <f t="shared" si="10"/>
        <v>0</v>
      </c>
      <c r="E46" s="8">
        <f t="shared" si="10"/>
        <v>57487450</v>
      </c>
      <c r="F46" s="8">
        <f t="shared" si="10"/>
        <v>0</v>
      </c>
      <c r="G46" s="8">
        <f t="shared" si="10"/>
        <v>0</v>
      </c>
    </row>
    <row r="47" spans="1:7" s="109" customFormat="1" ht="26.25" customHeight="1" x14ac:dyDescent="0.2">
      <c r="A47" s="18" t="s">
        <v>55</v>
      </c>
      <c r="B47" s="10" t="s">
        <v>57</v>
      </c>
      <c r="C47" s="108">
        <f>D47+E47+F47+G47</f>
        <v>20752187</v>
      </c>
      <c r="D47" s="108"/>
      <c r="E47" s="108">
        <f>ROUND(E19*1%,-0.1)</f>
        <v>20752187</v>
      </c>
      <c r="F47" s="108"/>
      <c r="G47" s="108"/>
    </row>
    <row r="48" spans="1:7" s="109" customFormat="1" ht="26.25" customHeight="1" x14ac:dyDescent="0.2">
      <c r="A48" s="18" t="s">
        <v>56</v>
      </c>
      <c r="B48" s="10" t="s">
        <v>58</v>
      </c>
      <c r="C48" s="108">
        <f>D48+E48+F48+G48</f>
        <v>36735263</v>
      </c>
      <c r="D48" s="108"/>
      <c r="E48" s="108">
        <f>SUM(E49:E50)</f>
        <v>36735263</v>
      </c>
      <c r="F48" s="108"/>
      <c r="G48" s="108">
        <f>SUM(G49:G51)</f>
        <v>0</v>
      </c>
    </row>
    <row r="49" spans="1:7" s="5" customFormat="1" ht="26.25" customHeight="1" x14ac:dyDescent="0.2">
      <c r="A49" s="19" t="s">
        <v>14</v>
      </c>
      <c r="B49" s="11" t="s">
        <v>60</v>
      </c>
      <c r="C49" s="1">
        <f>D49+E49+F49+G49</f>
        <v>36735263</v>
      </c>
      <c r="D49" s="1"/>
      <c r="E49" s="1">
        <f>ROUND((E23-E33)*1%,-0.1)</f>
        <v>36735263</v>
      </c>
      <c r="F49" s="1"/>
      <c r="G49" s="1"/>
    </row>
    <row r="50" spans="1:7" s="5" customFormat="1" ht="15.75" hidden="1" x14ac:dyDescent="0.2">
      <c r="A50" s="19" t="s">
        <v>15</v>
      </c>
      <c r="B50" s="11" t="s">
        <v>61</v>
      </c>
      <c r="C50" s="1">
        <f>D50+E50+F50+G50</f>
        <v>0</v>
      </c>
      <c r="D50" s="1"/>
      <c r="E50" s="1">
        <f>ROUND((E29-E30-E34)*0%,-0.1)</f>
        <v>0</v>
      </c>
      <c r="F50" s="1"/>
      <c r="G50" s="1"/>
    </row>
    <row r="51" spans="1:7" s="5" customFormat="1" ht="18" hidden="1" customHeight="1" x14ac:dyDescent="0.2">
      <c r="A51" s="19" t="s">
        <v>16</v>
      </c>
      <c r="B51" s="11"/>
      <c r="C51" s="1">
        <f>D51+E51+F51+G51</f>
        <v>0</v>
      </c>
      <c r="D51" s="1"/>
      <c r="E51" s="1"/>
      <c r="F51" s="1"/>
      <c r="G51" s="1">
        <f>ROUND((G27-G35)*0%,-0.1)</f>
        <v>0</v>
      </c>
    </row>
    <row r="52" spans="1:7" s="5" customFormat="1" ht="18" hidden="1" customHeight="1" x14ac:dyDescent="0.2">
      <c r="A52" s="19"/>
      <c r="B52" s="11"/>
      <c r="C52" s="1"/>
      <c r="D52" s="1"/>
      <c r="E52" s="1"/>
      <c r="F52" s="1"/>
      <c r="G52" s="1"/>
    </row>
    <row r="53" spans="1:7" s="5" customFormat="1" ht="10.5" customHeight="1" x14ac:dyDescent="0.2">
      <c r="A53" s="20"/>
      <c r="B53" s="23"/>
      <c r="C53" s="12"/>
      <c r="D53" s="12"/>
      <c r="E53" s="12"/>
      <c r="F53" s="12"/>
      <c r="G53" s="12"/>
    </row>
    <row r="54" spans="1:7" ht="8.4499999999999993" customHeight="1" x14ac:dyDescent="0.2">
      <c r="C54" s="13"/>
      <c r="D54" s="13"/>
      <c r="E54" s="13"/>
      <c r="F54" s="13"/>
      <c r="G54" s="13"/>
    </row>
    <row r="55" spans="1:7" ht="18.75" x14ac:dyDescent="0.3">
      <c r="B55" s="111" t="s">
        <v>153</v>
      </c>
      <c r="D55" s="110"/>
      <c r="E55" s="133" t="s">
        <v>155</v>
      </c>
      <c r="F55" s="133"/>
      <c r="G55" s="133"/>
    </row>
    <row r="56" spans="1:7" ht="18.75" x14ac:dyDescent="0.3">
      <c r="B56" s="113"/>
      <c r="C56" s="14"/>
      <c r="D56" s="107"/>
      <c r="E56" s="133" t="s">
        <v>156</v>
      </c>
      <c r="F56" s="133"/>
      <c r="G56" s="133"/>
    </row>
    <row r="57" spans="1:7" ht="119.25" customHeight="1" x14ac:dyDescent="0.3">
      <c r="B57" s="114" t="s">
        <v>154</v>
      </c>
      <c r="C57" s="14"/>
      <c r="D57" s="107"/>
      <c r="E57" s="115"/>
      <c r="F57" s="134"/>
      <c r="G57" s="134"/>
    </row>
    <row r="59" spans="1:7" ht="24.75" customHeight="1" x14ac:dyDescent="0.2">
      <c r="C59" s="26"/>
    </row>
  </sheetData>
  <mergeCells count="10">
    <mergeCell ref="F57:G57"/>
    <mergeCell ref="E56:G56"/>
    <mergeCell ref="A6:A7"/>
    <mergeCell ref="B6:B7"/>
    <mergeCell ref="C6:C7"/>
    <mergeCell ref="D6:G6"/>
    <mergeCell ref="A2:G2"/>
    <mergeCell ref="A3:G3"/>
    <mergeCell ref="A4:G4"/>
    <mergeCell ref="E55:G55"/>
  </mergeCells>
  <printOptions horizontalCentered="1"/>
  <pageMargins left="0.43" right="0.35" top="0.49" bottom="0.49" header="0.2" footer="0.17"/>
  <pageSetup paperSize="9" scale="90" orientation="landscape" r:id="rId1"/>
  <headerFooter>
    <oddFooter>&amp;CMẫu biểu 2b: Trang &amp;P/&amp;N</oddFooter>
  </headerFooter>
  <rowBreaks count="1" manualBreakCount="1">
    <brk id="57"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2389</vt:lpstr>
      <vt:lpstr>2b.ok</vt:lpstr>
      <vt:lpstr>'2b.ok'!Print_Area</vt:lpstr>
      <vt:lpstr>'2b.ok'!Print_Titles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2025-06-27T10:01:00Z</cp:lastPrinted>
  <dcterms:created xsi:type="dcterms:W3CDTF">2021-04-15T09:32:09Z</dcterms:created>
  <dcterms:modified xsi:type="dcterms:W3CDTF">2025-06-27T10:01:19Z</dcterms:modified>
</cp:coreProperties>
</file>