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Thanh Nam\Quyet toan ngan sach\Nam 2025\426\Thong bao\"/>
    </mc:Choice>
  </mc:AlternateContent>
  <bookViews>
    <workbookView xWindow="0" yWindow="0" windowWidth="28800" windowHeight="11025" tabRatio="583" firstSheet="1" activeTab="1"/>
  </bookViews>
  <sheets>
    <sheet name="foxz" sheetId="4" state="veryHidden" r:id="rId1"/>
    <sheet name="2a.ok" sheetId="21" r:id="rId2"/>
    <sheet name="2389" sheetId="47" state="hidden" r:id="rId3"/>
  </sheets>
  <definedNames>
    <definedName name="_xlnm.Print_Area" localSheetId="1">'2a.ok'!$A$1:$M$79</definedName>
    <definedName name="_xlnm.Print_Titles" localSheetId="1">'2a.ok'!$A:$D,'2a.ok'!$6:$8</definedName>
  </definedNames>
  <calcPr calcId="162913"/>
</workbook>
</file>

<file path=xl/calcChain.xml><?xml version="1.0" encoding="utf-8"?>
<calcChain xmlns="http://schemas.openxmlformats.org/spreadsheetml/2006/main">
  <c r="H26" i="21" l="1"/>
  <c r="I42" i="21"/>
  <c r="I38" i="21"/>
  <c r="I26" i="21"/>
  <c r="I70" i="21"/>
  <c r="H42" i="21"/>
  <c r="H38" i="21"/>
  <c r="K66" i="21"/>
  <c r="K58" i="21"/>
  <c r="K54" i="21"/>
  <c r="K50" i="21"/>
  <c r="K34" i="21"/>
  <c r="K30" i="21"/>
  <c r="K22" i="21"/>
  <c r="K18" i="21"/>
  <c r="L14" i="21" l="1"/>
  <c r="K14" i="21"/>
  <c r="I14" i="21"/>
  <c r="H14" i="21"/>
  <c r="L67" i="21"/>
  <c r="K67" i="21"/>
  <c r="K68" i="21" s="1"/>
  <c r="I67" i="21"/>
  <c r="H67" i="21"/>
  <c r="H68" i="21" s="1"/>
  <c r="M66" i="21"/>
  <c r="J66" i="21"/>
  <c r="F66" i="21"/>
  <c r="E66" i="21"/>
  <c r="M65" i="21"/>
  <c r="J65" i="21"/>
  <c r="G65" i="21"/>
  <c r="J67" i="21" l="1"/>
  <c r="G66" i="21"/>
  <c r="M67" i="21"/>
  <c r="E67" i="21"/>
  <c r="E68" i="21" s="1"/>
  <c r="F67" i="21"/>
  <c r="F68" i="21" s="1"/>
  <c r="I68" i="21"/>
  <c r="L68" i="21"/>
  <c r="G67" i="21" l="1"/>
  <c r="G68" i="21"/>
  <c r="M68" i="21"/>
  <c r="J68" i="21"/>
  <c r="I71" i="47" l="1"/>
  <c r="G71" i="47"/>
  <c r="H71" i="47" s="1"/>
  <c r="H70" i="47" s="1"/>
  <c r="H69" i="47" s="1"/>
  <c r="H68" i="47" s="1"/>
  <c r="H67" i="47" s="1"/>
  <c r="I70" i="47"/>
  <c r="I69" i="47" s="1"/>
  <c r="I68" i="47" s="1"/>
  <c r="I67" i="47" s="1"/>
  <c r="G70" i="47"/>
  <c r="G69" i="47" s="1"/>
  <c r="G68" i="47" s="1"/>
  <c r="G67" i="47" s="1"/>
  <c r="F70" i="47"/>
  <c r="E70" i="47"/>
  <c r="E69" i="47" s="1"/>
  <c r="E68" i="47" s="1"/>
  <c r="E67" i="47" s="1"/>
  <c r="D70" i="47"/>
  <c r="D69" i="47" s="1"/>
  <c r="D68" i="47" s="1"/>
  <c r="D67" i="47" s="1"/>
  <c r="C70" i="47"/>
  <c r="B70" i="47"/>
  <c r="F69" i="47"/>
  <c r="F68" i="47" s="1"/>
  <c r="F67" i="47" s="1"/>
  <c r="C69" i="47"/>
  <c r="C68" i="47" s="1"/>
  <c r="C67" i="47" s="1"/>
  <c r="B69" i="47"/>
  <c r="B68" i="47"/>
  <c r="B67" i="47" s="1"/>
  <c r="I66" i="47"/>
  <c r="I64" i="47" s="1"/>
  <c r="G66" i="47"/>
  <c r="I65" i="47"/>
  <c r="G65" i="47"/>
  <c r="H65" i="47" s="1"/>
  <c r="F64" i="47"/>
  <c r="E64" i="47"/>
  <c r="D64" i="47"/>
  <c r="D60" i="47" s="1"/>
  <c r="D59" i="47" s="1"/>
  <c r="C64" i="47"/>
  <c r="B64" i="47"/>
  <c r="I63" i="47"/>
  <c r="G63" i="47"/>
  <c r="H63" i="47" s="1"/>
  <c r="I62" i="47"/>
  <c r="G62" i="47"/>
  <c r="H62" i="47" s="1"/>
  <c r="G61" i="47"/>
  <c r="F61" i="47"/>
  <c r="E61" i="47"/>
  <c r="D61" i="47"/>
  <c r="C61" i="47"/>
  <c r="C60" i="47" s="1"/>
  <c r="C59" i="47" s="1"/>
  <c r="B61" i="47"/>
  <c r="B60" i="47" s="1"/>
  <c r="B59" i="47" s="1"/>
  <c r="F60" i="47"/>
  <c r="F59" i="47" s="1"/>
  <c r="E60" i="47"/>
  <c r="E59" i="47" s="1"/>
  <c r="I58" i="47"/>
  <c r="I56" i="47" s="1"/>
  <c r="G58" i="47"/>
  <c r="I57" i="47"/>
  <c r="G57" i="47"/>
  <c r="H57" i="47" s="1"/>
  <c r="F56" i="47"/>
  <c r="E56" i="47"/>
  <c r="D56" i="47"/>
  <c r="C56" i="47"/>
  <c r="B56" i="47"/>
  <c r="I55" i="47"/>
  <c r="G55" i="47"/>
  <c r="H55" i="47" s="1"/>
  <c r="I54" i="47"/>
  <c r="G54" i="47"/>
  <c r="H54" i="47" s="1"/>
  <c r="G53" i="47"/>
  <c r="F53" i="47"/>
  <c r="E53" i="47"/>
  <c r="D53" i="47"/>
  <c r="C53" i="47"/>
  <c r="B53" i="47"/>
  <c r="I52" i="47"/>
  <c r="G52" i="47"/>
  <c r="H52" i="47" s="1"/>
  <c r="I51" i="47"/>
  <c r="I49" i="47" s="1"/>
  <c r="D51" i="47"/>
  <c r="G51" i="47" s="1"/>
  <c r="I50" i="47"/>
  <c r="G50" i="47"/>
  <c r="H50" i="47" s="1"/>
  <c r="F49" i="47"/>
  <c r="F48" i="47" s="1"/>
  <c r="F46" i="47" s="1"/>
  <c r="F45" i="47" s="1"/>
  <c r="E49" i="47"/>
  <c r="E48" i="47" s="1"/>
  <c r="E46" i="47" s="1"/>
  <c r="E45" i="47" s="1"/>
  <c r="C49" i="47"/>
  <c r="C48" i="47" s="1"/>
  <c r="C46" i="47" s="1"/>
  <c r="C45" i="47" s="1"/>
  <c r="B49" i="47"/>
  <c r="B48" i="47" s="1"/>
  <c r="B46" i="47" s="1"/>
  <c r="I44" i="47"/>
  <c r="D44" i="47"/>
  <c r="D41" i="47" s="1"/>
  <c r="I43" i="47"/>
  <c r="I41" i="47" s="1"/>
  <c r="G43" i="47"/>
  <c r="I42" i="47"/>
  <c r="H42" i="47"/>
  <c r="G42" i="47"/>
  <c r="F41" i="47"/>
  <c r="E41" i="47"/>
  <c r="E35" i="47" s="1"/>
  <c r="E33" i="47" s="1"/>
  <c r="E32" i="47" s="1"/>
  <c r="E31" i="47" s="1"/>
  <c r="C41" i="47"/>
  <c r="B41" i="47"/>
  <c r="I40" i="47"/>
  <c r="B40" i="47"/>
  <c r="G40" i="47" s="1"/>
  <c r="H40" i="47" s="1"/>
  <c r="I39" i="47"/>
  <c r="G39" i="47"/>
  <c r="H39" i="47" s="1"/>
  <c r="D39" i="47"/>
  <c r="D36" i="47" s="1"/>
  <c r="D35" i="47" s="1"/>
  <c r="D33" i="47" s="1"/>
  <c r="I38" i="47"/>
  <c r="D38" i="47"/>
  <c r="G38" i="47" s="1"/>
  <c r="H38" i="47" s="1"/>
  <c r="I37" i="47"/>
  <c r="B37" i="47"/>
  <c r="G37" i="47" s="1"/>
  <c r="I36" i="47"/>
  <c r="F36" i="47"/>
  <c r="E36" i="47"/>
  <c r="C36" i="47"/>
  <c r="C35" i="47" s="1"/>
  <c r="C33" i="47" s="1"/>
  <c r="C32" i="47" s="1"/>
  <c r="C31" i="47" s="1"/>
  <c r="F35" i="47"/>
  <c r="F33" i="47" s="1"/>
  <c r="F32" i="47" s="1"/>
  <c r="F31" i="47" s="1"/>
  <c r="G29" i="47"/>
  <c r="G28" i="47"/>
  <c r="G27" i="47"/>
  <c r="J26" i="47"/>
  <c r="I26" i="47"/>
  <c r="H26" i="47"/>
  <c r="G26" i="47"/>
  <c r="F26" i="47"/>
  <c r="E26" i="47"/>
  <c r="D26" i="47"/>
  <c r="C26" i="47"/>
  <c r="B26" i="47"/>
  <c r="G25" i="47"/>
  <c r="G24" i="47"/>
  <c r="G23" i="47" s="1"/>
  <c r="I23" i="47"/>
  <c r="H23" i="47"/>
  <c r="F23" i="47"/>
  <c r="E23" i="47"/>
  <c r="D23" i="47"/>
  <c r="C23" i="47"/>
  <c r="C9" i="47" s="1"/>
  <c r="C30" i="47" s="1"/>
  <c r="B23" i="47"/>
  <c r="G22" i="47"/>
  <c r="G21" i="47"/>
  <c r="G20" i="47"/>
  <c r="G19" i="47"/>
  <c r="G18" i="47"/>
  <c r="G17" i="47"/>
  <c r="G16" i="47"/>
  <c r="G15" i="47"/>
  <c r="G14" i="47"/>
  <c r="G13" i="47"/>
  <c r="G12" i="47"/>
  <c r="G11" i="47"/>
  <c r="I10" i="47"/>
  <c r="H10" i="47"/>
  <c r="F10" i="47"/>
  <c r="F9" i="47" s="1"/>
  <c r="F30" i="47" s="1"/>
  <c r="E10" i="47"/>
  <c r="E9" i="47" s="1"/>
  <c r="E30" i="47" s="1"/>
  <c r="D10" i="47"/>
  <c r="C10" i="47"/>
  <c r="B10" i="47"/>
  <c r="B9" i="47" s="1"/>
  <c r="B30" i="47" s="1"/>
  <c r="I9" i="47"/>
  <c r="H9" i="47"/>
  <c r="D9" i="47"/>
  <c r="D30" i="47" s="1"/>
  <c r="B45" i="47" l="1"/>
  <c r="H37" i="47"/>
  <c r="G36" i="47"/>
  <c r="H64" i="47"/>
  <c r="B36" i="47"/>
  <c r="B35" i="47" s="1"/>
  <c r="B33" i="47" s="1"/>
  <c r="B32" i="47" s="1"/>
  <c r="B31" i="47" s="1"/>
  <c r="H30" i="47"/>
  <c r="I30" i="47"/>
  <c r="I53" i="47"/>
  <c r="I48" i="47" s="1"/>
  <c r="I46" i="47" s="1"/>
  <c r="I61" i="47"/>
  <c r="I60" i="47" s="1"/>
  <c r="I59" i="47" s="1"/>
  <c r="H43" i="47"/>
  <c r="G44" i="47"/>
  <c r="G10" i="47"/>
  <c r="G9" i="47" s="1"/>
  <c r="G30" i="47" s="1"/>
  <c r="I35" i="47"/>
  <c r="I33" i="47" s="1"/>
  <c r="H58" i="47"/>
  <c r="H56" i="47" s="1"/>
  <c r="H66" i="47"/>
  <c r="H36" i="47"/>
  <c r="H53" i="47"/>
  <c r="H61" i="47"/>
  <c r="H51" i="47"/>
  <c r="H49" i="47" s="1"/>
  <c r="H48" i="47" s="1"/>
  <c r="G49" i="47"/>
  <c r="G48" i="47" s="1"/>
  <c r="G56" i="47"/>
  <c r="G64" i="47"/>
  <c r="G60" i="47" s="1"/>
  <c r="G59" i="47" s="1"/>
  <c r="D49" i="47"/>
  <c r="D48" i="47" s="1"/>
  <c r="D46" i="47" s="1"/>
  <c r="D45" i="47" s="1"/>
  <c r="D32" i="47" s="1"/>
  <c r="D31" i="47" s="1"/>
  <c r="H46" i="47" l="1"/>
  <c r="H60" i="47"/>
  <c r="H59" i="47" s="1"/>
  <c r="I45" i="47"/>
  <c r="I32" i="47" s="1"/>
  <c r="I31" i="47" s="1"/>
  <c r="H44" i="47"/>
  <c r="H41" i="47" s="1"/>
  <c r="H35" i="47" s="1"/>
  <c r="H33" i="47" s="1"/>
  <c r="G41" i="47"/>
  <c r="G35" i="47" s="1"/>
  <c r="G33" i="47" s="1"/>
  <c r="G46" i="47"/>
  <c r="G45" i="47" s="1"/>
  <c r="H45" i="47" l="1"/>
  <c r="H32" i="47" s="1"/>
  <c r="H31" i="47" s="1"/>
  <c r="G32" i="47"/>
  <c r="G31" i="47" s="1"/>
  <c r="K31" i="47" s="1"/>
  <c r="K33" i="47" s="1"/>
  <c r="K34" i="47" s="1"/>
  <c r="K55" i="21" l="1"/>
  <c r="L55" i="21"/>
  <c r="F70" i="21" l="1"/>
  <c r="K63" i="21" l="1"/>
  <c r="K59" i="21"/>
  <c r="K35" i="21"/>
  <c r="K19" i="21"/>
  <c r="L59" i="21" l="1"/>
  <c r="L35" i="21" l="1"/>
  <c r="L31" i="21"/>
  <c r="L23" i="21"/>
  <c r="L19" i="21"/>
  <c r="I43" i="21"/>
  <c r="I39" i="21"/>
  <c r="L63" i="21" l="1"/>
  <c r="I63" i="21"/>
  <c r="I64" i="21" s="1"/>
  <c r="H63" i="21"/>
  <c r="E63" i="21" s="1"/>
  <c r="M62" i="21"/>
  <c r="J62" i="21"/>
  <c r="F62" i="21"/>
  <c r="E62" i="21"/>
  <c r="M61" i="21"/>
  <c r="J61" i="21"/>
  <c r="G61" i="21"/>
  <c r="J63" i="21" l="1"/>
  <c r="E64" i="21"/>
  <c r="F63" i="21"/>
  <c r="M63" i="21"/>
  <c r="G62" i="21"/>
  <c r="L64" i="21"/>
  <c r="H64" i="21"/>
  <c r="K64" i="21"/>
  <c r="G63" i="21" l="1"/>
  <c r="F64" i="21"/>
  <c r="G64" i="21" s="1"/>
  <c r="M64" i="21"/>
  <c r="J64" i="21"/>
  <c r="M54" i="21" l="1"/>
  <c r="I27" i="21"/>
  <c r="F26" i="21"/>
  <c r="K56" i="21"/>
  <c r="M50" i="21"/>
  <c r="K36" i="21"/>
  <c r="E30" i="21"/>
  <c r="K23" i="21"/>
  <c r="K69" i="21"/>
  <c r="E42" i="21"/>
  <c r="H39" i="21"/>
  <c r="J37" i="21"/>
  <c r="L69" i="21"/>
  <c r="I69" i="21"/>
  <c r="J70" i="21"/>
  <c r="M70" i="21"/>
  <c r="M58" i="21"/>
  <c r="M57" i="21"/>
  <c r="M53" i="21"/>
  <c r="M49" i="21"/>
  <c r="M46" i="21"/>
  <c r="M45" i="21"/>
  <c r="M42" i="21"/>
  <c r="M41" i="21"/>
  <c r="M38" i="21"/>
  <c r="M37" i="21"/>
  <c r="M34" i="21"/>
  <c r="M33" i="21"/>
  <c r="M30" i="21"/>
  <c r="M29" i="21"/>
  <c r="M26" i="21"/>
  <c r="M25" i="21"/>
  <c r="M21" i="21"/>
  <c r="M18" i="21"/>
  <c r="M17" i="21"/>
  <c r="J71" i="21"/>
  <c r="J58" i="21"/>
  <c r="J57" i="21"/>
  <c r="J54" i="21"/>
  <c r="J53" i="21"/>
  <c r="J50" i="21"/>
  <c r="J49" i="21"/>
  <c r="J46" i="21"/>
  <c r="J45" i="21"/>
  <c r="J41" i="21"/>
  <c r="J34" i="21"/>
  <c r="J33" i="21"/>
  <c r="J30" i="21"/>
  <c r="J29" i="21"/>
  <c r="J25" i="21"/>
  <c r="J22" i="21"/>
  <c r="J21" i="21"/>
  <c r="J18" i="21"/>
  <c r="J17" i="21"/>
  <c r="G17" i="21"/>
  <c r="G21" i="21"/>
  <c r="G25" i="21"/>
  <c r="G29" i="21"/>
  <c r="G33" i="21"/>
  <c r="G37" i="21"/>
  <c r="G41" i="21"/>
  <c r="G45" i="21"/>
  <c r="G49" i="21"/>
  <c r="G53" i="21"/>
  <c r="G57" i="21"/>
  <c r="F71" i="21"/>
  <c r="F58" i="21"/>
  <c r="E58" i="21"/>
  <c r="F54" i="21"/>
  <c r="E54" i="21"/>
  <c r="F50" i="21"/>
  <c r="E50" i="21"/>
  <c r="F46" i="21"/>
  <c r="E46" i="21"/>
  <c r="F42" i="21"/>
  <c r="F38" i="21"/>
  <c r="F34" i="21"/>
  <c r="E34" i="21"/>
  <c r="F30" i="21"/>
  <c r="E26" i="21"/>
  <c r="F22" i="21"/>
  <c r="F18" i="21"/>
  <c r="E18" i="21"/>
  <c r="K60" i="21"/>
  <c r="L51" i="21"/>
  <c r="K51" i="21"/>
  <c r="K52" i="21" s="1"/>
  <c r="L47" i="21"/>
  <c r="K47" i="21"/>
  <c r="L43" i="21"/>
  <c r="K43" i="21"/>
  <c r="K44" i="21" s="1"/>
  <c r="L39" i="21"/>
  <c r="K39" i="21"/>
  <c r="K40" i="21" s="1"/>
  <c r="L36" i="21"/>
  <c r="K31" i="21"/>
  <c r="K32" i="21" s="1"/>
  <c r="L27" i="21"/>
  <c r="K27" i="21"/>
  <c r="K28" i="21" s="1"/>
  <c r="L15" i="21" l="1"/>
  <c r="L11" i="21" s="1"/>
  <c r="F14" i="21"/>
  <c r="K15" i="21"/>
  <c r="M39" i="21"/>
  <c r="M27" i="21"/>
  <c r="H43" i="21"/>
  <c r="J43" i="21" s="1"/>
  <c r="K10" i="21"/>
  <c r="M71" i="21"/>
  <c r="M43" i="21"/>
  <c r="F69" i="21"/>
  <c r="E71" i="21"/>
  <c r="G71" i="21" s="1"/>
  <c r="M69" i="21"/>
  <c r="G18" i="21"/>
  <c r="H69" i="21"/>
  <c r="J69" i="21" s="1"/>
  <c r="H27" i="21"/>
  <c r="K48" i="21"/>
  <c r="M47" i="21"/>
  <c r="G46" i="21"/>
  <c r="L10" i="21"/>
  <c r="L20" i="21"/>
  <c r="G54" i="21"/>
  <c r="M36" i="21"/>
  <c r="J38" i="21"/>
  <c r="G30" i="21"/>
  <c r="I10" i="21"/>
  <c r="J26" i="21"/>
  <c r="G58" i="21"/>
  <c r="M59" i="21"/>
  <c r="M55" i="21"/>
  <c r="M51" i="21"/>
  <c r="G50" i="21"/>
  <c r="G34" i="21"/>
  <c r="M35" i="21"/>
  <c r="M31" i="21"/>
  <c r="K24" i="21"/>
  <c r="M23" i="21"/>
  <c r="E22" i="21"/>
  <c r="G22" i="21" s="1"/>
  <c r="M22" i="21"/>
  <c r="G42" i="21"/>
  <c r="J42" i="21"/>
  <c r="E38" i="21"/>
  <c r="G38" i="21" s="1"/>
  <c r="G26" i="21"/>
  <c r="E70" i="21"/>
  <c r="G70" i="21" s="1"/>
  <c r="L28" i="21"/>
  <c r="M28" i="21" s="1"/>
  <c r="L24" i="21"/>
  <c r="L32" i="21"/>
  <c r="M32" i="21" s="1"/>
  <c r="L40" i="21"/>
  <c r="M40" i="21" s="1"/>
  <c r="L48" i="21"/>
  <c r="L52" i="21"/>
  <c r="M52" i="21" s="1"/>
  <c r="L60" i="21"/>
  <c r="M60" i="21" s="1"/>
  <c r="L56" i="21"/>
  <c r="M56" i="21" s="1"/>
  <c r="L44" i="21"/>
  <c r="M44" i="21" s="1"/>
  <c r="H59" i="21"/>
  <c r="H55" i="21"/>
  <c r="H51" i="21"/>
  <c r="H47" i="21"/>
  <c r="E47" i="21" s="1"/>
  <c r="H35" i="21"/>
  <c r="H31" i="21"/>
  <c r="E31" i="21" s="1"/>
  <c r="H23" i="21"/>
  <c r="H19" i="21"/>
  <c r="E14" i="21" l="1"/>
  <c r="L16" i="21"/>
  <c r="H15" i="21"/>
  <c r="H10" i="21"/>
  <c r="J10" i="21" s="1"/>
  <c r="H32" i="21"/>
  <c r="F10" i="21"/>
  <c r="E69" i="21"/>
  <c r="G69" i="21" s="1"/>
  <c r="M48" i="21"/>
  <c r="M10" i="21"/>
  <c r="J14" i="21"/>
  <c r="E32" i="21"/>
  <c r="M24" i="21"/>
  <c r="K20" i="21"/>
  <c r="K16" i="21" s="1"/>
  <c r="M19" i="21"/>
  <c r="M14" i="21"/>
  <c r="H40" i="21"/>
  <c r="E39" i="21"/>
  <c r="H36" i="21"/>
  <c r="E35" i="21"/>
  <c r="H56" i="21"/>
  <c r="E55" i="21"/>
  <c r="H60" i="21"/>
  <c r="E59" i="21"/>
  <c r="H28" i="21"/>
  <c r="E27" i="21"/>
  <c r="H52" i="21"/>
  <c r="E51" i="21"/>
  <c r="H20" i="21"/>
  <c r="E19" i="21"/>
  <c r="H24" i="21"/>
  <c r="E23" i="21"/>
  <c r="H44" i="21"/>
  <c r="E43" i="21"/>
  <c r="H48" i="21"/>
  <c r="E15" i="21" l="1"/>
  <c r="H16" i="21"/>
  <c r="L12" i="21"/>
  <c r="K11" i="21"/>
  <c r="M11" i="21" s="1"/>
  <c r="M20" i="21"/>
  <c r="H11" i="21"/>
  <c r="G14" i="21" l="1"/>
  <c r="E10" i="21"/>
  <c r="K12" i="21"/>
  <c r="M12" i="21" s="1"/>
  <c r="M15" i="21"/>
  <c r="H12" i="21"/>
  <c r="E11" i="21"/>
  <c r="G10" i="21" l="1"/>
  <c r="M16" i="21"/>
  <c r="I59" i="21" l="1"/>
  <c r="J59" i="21" s="1"/>
  <c r="E60" i="21"/>
  <c r="I55" i="21"/>
  <c r="J55" i="21" s="1"/>
  <c r="E56" i="21"/>
  <c r="I51" i="21"/>
  <c r="J51" i="21" s="1"/>
  <c r="E52" i="21"/>
  <c r="I47" i="21"/>
  <c r="J47" i="21" s="1"/>
  <c r="E48" i="21"/>
  <c r="E44" i="21"/>
  <c r="J39" i="21"/>
  <c r="E40" i="21"/>
  <c r="I35" i="21"/>
  <c r="J35" i="21" s="1"/>
  <c r="E36" i="21"/>
  <c r="I31" i="21"/>
  <c r="J31" i="21" s="1"/>
  <c r="I23" i="21"/>
  <c r="J23" i="21" s="1"/>
  <c r="E24" i="21"/>
  <c r="I19" i="21"/>
  <c r="E20" i="21"/>
  <c r="I15" i="21" l="1"/>
  <c r="J19" i="21"/>
  <c r="J27" i="21"/>
  <c r="I36" i="21"/>
  <c r="J36" i="21" s="1"/>
  <c r="F35" i="21"/>
  <c r="G35" i="21" s="1"/>
  <c r="I44" i="21"/>
  <c r="J44" i="21" s="1"/>
  <c r="F43" i="21"/>
  <c r="G43" i="21" s="1"/>
  <c r="I56" i="21"/>
  <c r="J56" i="21" s="1"/>
  <c r="F55" i="21"/>
  <c r="G55" i="21" s="1"/>
  <c r="I48" i="21"/>
  <c r="J48" i="21" s="1"/>
  <c r="F47" i="21"/>
  <c r="G47" i="21" s="1"/>
  <c r="I20" i="21"/>
  <c r="F19" i="21"/>
  <c r="G19" i="21" s="1"/>
  <c r="F23" i="21"/>
  <c r="G23" i="21" s="1"/>
  <c r="I28" i="21"/>
  <c r="F27" i="21"/>
  <c r="I32" i="21"/>
  <c r="J32" i="21" s="1"/>
  <c r="F31" i="21"/>
  <c r="G31" i="21" s="1"/>
  <c r="I40" i="21"/>
  <c r="J40" i="21" s="1"/>
  <c r="F39" i="21"/>
  <c r="G39" i="21" s="1"/>
  <c r="I52" i="21"/>
  <c r="J52" i="21" s="1"/>
  <c r="F51" i="21"/>
  <c r="G51" i="21" s="1"/>
  <c r="I60" i="21"/>
  <c r="J60" i="21" s="1"/>
  <c r="F59" i="21"/>
  <c r="G59" i="21" s="1"/>
  <c r="I24" i="21"/>
  <c r="J24" i="21" s="1"/>
  <c r="E28" i="21"/>
  <c r="E16" i="21" s="1"/>
  <c r="F15" i="21" l="1"/>
  <c r="J20" i="21"/>
  <c r="I16" i="21"/>
  <c r="G27" i="21"/>
  <c r="J28" i="21"/>
  <c r="F28" i="21"/>
  <c r="F60" i="21"/>
  <c r="G60" i="21" s="1"/>
  <c r="F52" i="21"/>
  <c r="G52" i="21" s="1"/>
  <c r="F32" i="21"/>
  <c r="G32" i="21" s="1"/>
  <c r="F24" i="21"/>
  <c r="G24" i="21" s="1"/>
  <c r="F48" i="21"/>
  <c r="G48" i="21" s="1"/>
  <c r="F56" i="21"/>
  <c r="G56" i="21" s="1"/>
  <c r="F36" i="21"/>
  <c r="G36" i="21" s="1"/>
  <c r="F40" i="21"/>
  <c r="G40" i="21" s="1"/>
  <c r="F20" i="21"/>
  <c r="G20" i="21" s="1"/>
  <c r="F44" i="21"/>
  <c r="G44" i="21" s="1"/>
  <c r="F16" i="21" l="1"/>
  <c r="F12" i="21" s="1"/>
  <c r="J15" i="21"/>
  <c r="I11" i="21"/>
  <c r="J11" i="21" s="1"/>
  <c r="G28" i="21"/>
  <c r="E12" i="21"/>
  <c r="G12" i="21" l="1"/>
  <c r="J16" i="21"/>
  <c r="I12" i="21"/>
  <c r="J12" i="21" s="1"/>
  <c r="G15" i="21"/>
  <c r="F11" i="21"/>
  <c r="G11" i="21" s="1"/>
  <c r="G16" i="21"/>
</calcChain>
</file>

<file path=xl/comments1.xml><?xml version="1.0" encoding="utf-8"?>
<comments xmlns="http://schemas.openxmlformats.org/spreadsheetml/2006/main">
  <authors>
    <author>Administrator</author>
    <author>Huỳnh Thị Thanh Nam</author>
  </authors>
  <commentList>
    <comment ref="I26" authorId="0" shapeId="0">
      <text>
        <r>
          <rPr>
            <b/>
            <sz val="9"/>
            <color indexed="81"/>
            <rFont val="Tahoma"/>
            <family val="2"/>
          </rPr>
          <t>Administrator:</t>
        </r>
        <r>
          <rPr>
            <sz val="9"/>
            <color indexed="81"/>
            <rFont val="Tahoma"/>
            <family val="2"/>
          </rPr>
          <t xml:space="preserve">
T1: 3.843.765.000 + T2: 2.350.200.000</t>
        </r>
      </text>
    </comment>
    <comment ref="I38" authorId="0" shapeId="0">
      <text>
        <r>
          <rPr>
            <b/>
            <sz val="9"/>
            <color indexed="81"/>
            <rFont val="Tahoma"/>
            <family val="2"/>
          </rPr>
          <t>Administrator:</t>
        </r>
        <r>
          <rPr>
            <sz val="9"/>
            <color indexed="81"/>
            <rFont val="Tahoma"/>
            <family val="2"/>
          </rPr>
          <t xml:space="preserve">
T1: 284.020.000 + T2: 120.870.000</t>
        </r>
      </text>
    </comment>
    <comment ref="I42" authorId="0" shapeId="0">
      <text>
        <r>
          <rPr>
            <b/>
            <sz val="9"/>
            <color indexed="81"/>
            <rFont val="Tahoma"/>
            <family val="2"/>
          </rPr>
          <t>Administrator:</t>
        </r>
        <r>
          <rPr>
            <sz val="9"/>
            <color indexed="81"/>
            <rFont val="Tahoma"/>
            <family val="2"/>
          </rPr>
          <t xml:space="preserve">
T1: 68.140.000 + T2: 36.088.000</t>
        </r>
      </text>
    </comment>
    <comment ref="I70" authorId="1" shapeId="0">
      <text>
        <r>
          <rPr>
            <b/>
            <sz val="9"/>
            <color indexed="81"/>
            <rFont val="Tahoma"/>
            <family val="2"/>
          </rPr>
          <t>Huỳnh Thị Thanh Nam:</t>
        </r>
        <r>
          <rPr>
            <sz val="9"/>
            <color indexed="81"/>
            <rFont val="Tahoma"/>
            <family val="2"/>
          </rPr>
          <t xml:space="preserve">
Theo Tờ khai của VPĐK</t>
        </r>
      </text>
    </comment>
  </commentList>
</comments>
</file>

<file path=xl/sharedStrings.xml><?xml version="1.0" encoding="utf-8"?>
<sst xmlns="http://schemas.openxmlformats.org/spreadsheetml/2006/main" count="190" uniqueCount="148">
  <si>
    <t>A</t>
  </si>
  <si>
    <t>B</t>
  </si>
  <si>
    <t>C</t>
  </si>
  <si>
    <t>I</t>
  </si>
  <si>
    <t>II</t>
  </si>
  <si>
    <t>D</t>
  </si>
  <si>
    <t>Đơn vị: đồng.</t>
  </si>
  <si>
    <t>Nội dung</t>
  </si>
  <si>
    <t>*</t>
  </si>
  <si>
    <t>TỔNG CỘNG</t>
  </si>
  <si>
    <t>**</t>
  </si>
  <si>
    <t>***</t>
  </si>
  <si>
    <t>Ghi chú</t>
  </si>
  <si>
    <t>Phí thẩm định đánh giá trữ lượng khoáng sản</t>
  </si>
  <si>
    <t>Chỉ tiêu</t>
  </si>
  <si>
    <t>Dự toán</t>
  </si>
  <si>
    <t>Thực hiện</t>
  </si>
  <si>
    <t>PHÍ</t>
  </si>
  <si>
    <t>LỆ PHÍ</t>
  </si>
  <si>
    <t xml:space="preserve"> - Tổng số thu</t>
  </si>
  <si>
    <t xml:space="preserve"> - Số phải nộp NSNN</t>
  </si>
  <si>
    <t xml:space="preserve"> - Số được khấu trừ hoặc để lại</t>
  </si>
  <si>
    <t>Tiểu mục thu</t>
  </si>
  <si>
    <t>Tỷ lệ % TH/DT</t>
  </si>
  <si>
    <t>Văn phòng Đăng ký đất đai - Mã QHNS: 1029494</t>
  </si>
  <si>
    <t>Văn phòng Sở Tài nguyên và Môi trường - Mã QHNS: 1031424</t>
  </si>
  <si>
    <t>Lệ phí cấp giấy CNQSDĐ, SHD nhà (Lệ phí địa chính cũ)</t>
  </si>
  <si>
    <t>Lệ phí cấp giấy phép hoạt động khoáng sản</t>
  </si>
  <si>
    <t>Phí thẩm định đề án báo cáo thăm dò, khai thác, sử dụng nước dưới đất; khai thác sử dụng nước mặt; xả nước thải vào nguồn nước, công trình thủy lợi.</t>
  </si>
  <si>
    <t>Phí bảo vệ môi trường đối với nước thải công nghiệp</t>
  </si>
  <si>
    <t>Phí thẩm định báo cáo ĐTM</t>
  </si>
  <si>
    <t>Phí xác nhận thế chấp, giao dịch bảo đảm</t>
  </si>
  <si>
    <t>Phí khai thác, sử dụng tài liệu đất đai</t>
  </si>
  <si>
    <t>Phí cấp giấy xác nhận về đủ điều kiện về BVMT trong nhập khẩu phế liệu.</t>
  </si>
  <si>
    <t>Phí thẩm định hoạt động đo đạc bản đồ.</t>
  </si>
  <si>
    <t>Phí thẩm định hồ sơ, điều kiện hành nghề khoan nước dưới đất</t>
  </si>
  <si>
    <t>Phí thẩm định phương án cải tạo phục hồi môi trường</t>
  </si>
  <si>
    <t>Phí thẩm định hồ sơ cấp GCN quyền sử dụng đất</t>
  </si>
  <si>
    <t xml:space="preserve"> - Số phải nộp NSNN (20%)</t>
  </si>
  <si>
    <t xml:space="preserve"> - Số được khấu trừ hoặc để lại (80%)</t>
  </si>
  <si>
    <t xml:space="preserve"> - Số phải nộp NSNN (50%)</t>
  </si>
  <si>
    <t xml:space="preserve"> - Số được khấu trừ hoặc để lại (50%)</t>
  </si>
  <si>
    <t xml:space="preserve"> - Số phải nộp NSNN (40%)</t>
  </si>
  <si>
    <t xml:space="preserve"> - Số được khấu trừ hoặc để lại (60%)</t>
  </si>
  <si>
    <t xml:space="preserve"> - Số phải nộp NSNN (100%)</t>
  </si>
  <si>
    <t xml:space="preserve"> - Số được khấu trừ hoặc để lại (0%)</t>
  </si>
  <si>
    <t xml:space="preserve"> - Số phải nộp NSNN (10%)</t>
  </si>
  <si>
    <t xml:space="preserve"> - Số được khấu trừ hoặc để lại (90%)</t>
  </si>
  <si>
    <t>Tỷ lệ nộp NS/ để lại</t>
  </si>
  <si>
    <t>Phí thẩm định cấp, cấp lại, điều chỉnh giấy phép môi trường</t>
  </si>
  <si>
    <t>Phí cấp giấy xác nhận về đủ ĐK về BVMT trong nhập khẩu phế liệu.</t>
  </si>
  <si>
    <t>DỰ TOÁN THU, CHI NGÂN SÁCH NĂM 2025</t>
  </si>
  <si>
    <t>ok</t>
  </si>
  <si>
    <r>
      <t xml:space="preserve">Của đơn vị: </t>
    </r>
    <r>
      <rPr>
        <b/>
        <sz val="13"/>
        <rFont val="Times New Roman"/>
        <family val="1"/>
      </rPr>
      <t>SỞ TÀI NGUYÊN VÀ MÔI TRƯỜNG</t>
    </r>
  </si>
  <si>
    <t>(Ban hành kèm theo Quyết định số: 2389/QĐ-UBND ngày 12 tháng 12 năm 2024 của Ủy ban nhân dân tỉnh Tây Ninh)</t>
  </si>
  <si>
    <t>Đơn vị tính: triệu đồng</t>
  </si>
  <si>
    <t>NỘI DUNG</t>
  </si>
  <si>
    <t>Dự toán năm 2025</t>
  </si>
  <si>
    <t>Nhu cầu tăng MLCS từ 1,49 trđ đến 2,34 trđ và chính sách ASXH</t>
  </si>
  <si>
    <t>Nguồn tiết kiệm 10% chi TX</t>
  </si>
  <si>
    <t>Nguồn CCTL từ nguồn thu HP, VP, SN</t>
  </si>
  <si>
    <t>Kinh phí sử dụng từ nguồn CCTL của đơn vị năm trước để đảm bảo mức lương 2,34 trđ</t>
  </si>
  <si>
    <t>Dự toán NSNN giao năm 2025</t>
  </si>
  <si>
    <t>Gồm</t>
  </si>
  <si>
    <t>Dự toán NSNN giao năm 2025 (chưa bao gồm nhu cầu tăng MLCS từ 1,49 trđ đến 2,34 trđ và chính sách ASXH</t>
  </si>
  <si>
    <t>Nguồn CCTL thực hiện nhu cầu tăng MLCS từ 1,49 trđ đến 2,34 trđ và chính sách ASXH</t>
  </si>
  <si>
    <t>7=2-4-5-6</t>
  </si>
  <si>
    <t>8=7-9</t>
  </si>
  <si>
    <t>9=3-5-6</t>
  </si>
  <si>
    <t>A. THU, CHI NGÂN SÁCH VỀ PHÍ, LỆ PHÍ</t>
  </si>
  <si>
    <t xml:space="preserve"> I. Tổng số thu phí, lệ phí phát sinh</t>
  </si>
  <si>
    <t>I.1. Tổng số thu phí phát sinh</t>
  </si>
  <si>
    <t>1. Phí thẩm định đánh giá trữ lượng khoáng sản (TM 2628)</t>
  </si>
  <si>
    <t>2. Phí thẩm định hoạt động đo đạc bản đồ.</t>
  </si>
  <si>
    <t>3. Phí cấp giấy xác nhận về đủ ĐK về BVMT trong nhập khẩu phế liệu.</t>
  </si>
  <si>
    <t>4. Phí bảo vệ môi trường đối với nước thải công nghiệp (TM 2618)</t>
  </si>
  <si>
    <t>5. Phí thẩm định đề án báo cáo thăm dò, khai thác, sử dụng nước dưới đất; khai thác sử dụng nước mặt (TM 2631)</t>
  </si>
  <si>
    <t>6. Phí thẩm định báo cáo ĐTM (TM 2634)</t>
  </si>
  <si>
    <t>7. Phí thẩm định hồ sơ, điều kiện hành nghề khoan nước dưới đất</t>
  </si>
  <si>
    <t>8. Phí thẩm định phương án cải tạo, phục hồi môi trường (TM 2634)</t>
  </si>
  <si>
    <t>9. Phí Thẩm định cấp, cấp lại, điều chỉnh giấy phép môi trường (TM 2632)</t>
  </si>
  <si>
    <t>10. Phí thẩm định hồ sơ cấp GCNQSDĐ (TM 2627)</t>
  </si>
  <si>
    <t>11. Phí Khai thác tài liệu (TM 2633)</t>
  </si>
  <si>
    <t>12. Phí giao dịch bảo đảm (TM 2718)</t>
  </si>
  <si>
    <t>I.2. Tổng số thu lệ phí phát sinh</t>
  </si>
  <si>
    <t>1. Lệ phí cấp giấy phép hoạt động khoáng sản</t>
  </si>
  <si>
    <t>2. Lệ phí cấp giấy CNQSDĐ, QSHD nhà, TS gắn liền với đất</t>
  </si>
  <si>
    <t xml:space="preserve"> II. Chi từ nguồn phí, lệ phí được để lại</t>
  </si>
  <si>
    <t>1. Phí thẩm định hồ sơ cấp GCNQSDĐ</t>
  </si>
  <si>
    <t>2. Phí Khai thác tài liệu</t>
  </si>
  <si>
    <t>3. Phí  giao dịch bảo đảm</t>
  </si>
  <si>
    <t xml:space="preserve"> III. Số phí, lệ phí nộp ngân sách nhà nước</t>
  </si>
  <si>
    <t>B. TỔNG CHI NGÂN SÁCH (*)</t>
  </si>
  <si>
    <t>B.1. CHI CÂN ĐỐI NGÂN SÁCH ĐỊA PHƯƠNG</t>
  </si>
  <si>
    <t>I. Chi quản lý hành chính (Văn phòng Sở)</t>
  </si>
  <si>
    <t xml:space="preserve"> * Số biên chế được giao</t>
  </si>
  <si>
    <t xml:space="preserve"> ** Tổng số chi</t>
  </si>
  <si>
    <t xml:space="preserve"> 1. Kinh phí tự chủ</t>
  </si>
  <si>
    <t xml:space="preserve"> + Tổng quỹ lương 55 biên chế</t>
  </si>
  <si>
    <t xml:space="preserve"> + Chi HĐTX</t>
  </si>
  <si>
    <t xml:space="preserve"> + KP đặc thù cố định</t>
  </si>
  <si>
    <t xml:space="preserve"> + KP hỗ trợ HĐLĐ theo NĐ số 111/2022/NĐ-CP (hỗ trợ 03 HĐLĐ thực có mặt tại thời điểm giao dự toán)</t>
  </si>
  <si>
    <t xml:space="preserve"> 2. Kinh phí không tự chủ</t>
  </si>
  <si>
    <t xml:space="preserve"> + Kinh phí khen thưởng theo Nghị định số 73/2024/NĐ-CP</t>
  </si>
  <si>
    <t xml:space="preserve"> + Kinh phí mua sắm, sữa chữa</t>
  </si>
  <si>
    <t xml:space="preserve"> + Kinh phí thực hiện nhiệm vụ được giao</t>
  </si>
  <si>
    <t>Chi tiết tại Phụ lục IV.1</t>
  </si>
  <si>
    <t>II. Chi các sự nghiệp</t>
  </si>
  <si>
    <t>II.1. Sự nghiệp Kinh tế (Sự nghiệp kinh tế khác)</t>
  </si>
  <si>
    <t xml:space="preserve"> * Số người làm việc trong đơn vị SN công lập</t>
  </si>
  <si>
    <t xml:space="preserve"> 1. Chi bộ máy sự nghiệp
(Trung tâm Phát triển quỹ đất)</t>
  </si>
  <si>
    <t xml:space="preserve">  1.1. Kinh phí giao quyền tự chủ</t>
  </si>
  <si>
    <t xml:space="preserve">  - Quỹ lương 15 biên chế</t>
  </si>
  <si>
    <t xml:space="preserve">  - Chi hoạt động thường xuyên</t>
  </si>
  <si>
    <t xml:space="preserve">  - Kinh phí hỗ trợ HĐLĐ theo Nghị định số 111/2022/NĐ-CP (hỗ trợ 01 HĐLĐ)</t>
  </si>
  <si>
    <t xml:space="preserve">  1.2. Kinh phí không giao quyền tự chủ</t>
  </si>
  <si>
    <t xml:space="preserve">  - Kinh phí khen thưởng theo Nghị định số 73/2024/NĐ-CP </t>
  </si>
  <si>
    <t xml:space="preserve">  - Kinh phí thực hiện nhiệm vụ được giao</t>
  </si>
  <si>
    <t>Chi tiết tại Phụ lục IV.2</t>
  </si>
  <si>
    <t xml:space="preserve"> 2. Chi hoạt động sự nghiệp
(Kinh phí không giao quyền tự chủ)</t>
  </si>
  <si>
    <t xml:space="preserve">  +  Văn phòng Sở: Kinh phí thực hiện nhiệm vụ được giao</t>
  </si>
  <si>
    <t xml:space="preserve">  +  Trung tâm phát triển quỹ đất</t>
  </si>
  <si>
    <t xml:space="preserve"> II.2. Chi Sự nghiệp Môi trường</t>
  </si>
  <si>
    <t xml:space="preserve"> * Chi hoạt động sự nghiệp:</t>
  </si>
  <si>
    <t>1. Kinh phí thực hiện nhiệm vụ bảo vệ môi trường</t>
  </si>
  <si>
    <t xml:space="preserve"> + Kinh phí không giao quyền tự chủ</t>
  </si>
  <si>
    <t>2. Kinh phí thực hiện nhiệm vụ Quan trắc môi trường</t>
  </si>
  <si>
    <t xml:space="preserve">  + Kinh phí đặt hàng</t>
  </si>
  <si>
    <t xml:space="preserve">  + Kinh phí giao nhiệm vụ</t>
  </si>
  <si>
    <t>B. CHI CÁC CTMTQG, CTMT, NHIỆM VỤ (Nguồn NSTW - Vốn trong nước)</t>
  </si>
  <si>
    <t>B.1. Chi các CTMTQG - CTMTQG Xây dựng nông thôn mới</t>
  </si>
  <si>
    <t>1. Quản lý hành chính</t>
  </si>
  <si>
    <t>Nội dung thành phần số 11: Tăng cường công tác giám sát, đánh giá thực hiện Chương trình; nâng cao năng lực xây dựng NTM; truyền thông về xây dựng NTM; thực hiện Phong trào thi đua cả nước chung sức xây dựng NTM.</t>
  </si>
  <si>
    <t>Chi tiết tại Phụ lục IV.3</t>
  </si>
  <si>
    <t>Nâng cao chất lượng và hiệu quả công tác kiểm tra, giám sát, đánh giá kết quả thực hiện Chương trình.</t>
  </si>
  <si>
    <r>
      <t xml:space="preserve">* </t>
    </r>
    <r>
      <rPr>
        <b/>
        <u/>
        <sz val="12"/>
        <rFont val="Times New Roman"/>
        <family val="1"/>
      </rPr>
      <t>Ghi chú</t>
    </r>
    <r>
      <rPr>
        <b/>
        <sz val="12"/>
        <rFont val="Times New Roman"/>
        <family val="1"/>
      </rPr>
      <t>:</t>
    </r>
  </si>
  <si>
    <t xml:space="preserve">  (1) Trong tổng chi ngân sách trên bao gồm mức trích lập Quỹ thi đua khen thưởng của đơn vị theo quy định tại Nghị định số 98/2023/NĐ-CP ngày 31/12/2023 của Chính phủ (Quỹ thi đua khen thưởng được trích lập từ nguồn kinh phí hoạt động thường xuyên của cơ quan quản lý hành chính và bộ máy đơn vị sự nghiệp).</t>
  </si>
  <si>
    <t>ĐƠN VỊ: SỞ NÔNG NGHIỆP VÀ MÔI TRƯỜNG (SỞ TÀI NGUYÊN VÀ MÔI TRƯỜNG CŨ)</t>
  </si>
  <si>
    <t>SỐ LIỆU THẨM ĐỊNH THU PHÍ, LỆ PHÍ 02 THÁNG ĐẦU NĂM 2025</t>
  </si>
  <si>
    <t>Mẫu biểu 2a</t>
  </si>
  <si>
    <t>3=2/1</t>
  </si>
  <si>
    <t>6=5/4</t>
  </si>
  <si>
    <t>9=8/7</t>
  </si>
  <si>
    <t>Người lập biểu</t>
  </si>
  <si>
    <t>KT. GIÁM ĐỐC</t>
  </si>
  <si>
    <t>PHÓ GIÁM ĐỐC</t>
  </si>
  <si>
    <t>Huỳnh Thị Thanh Nam</t>
  </si>
  <si>
    <t>(Kèm theo Thông báo số:                   /TB-STC ngày       /  6  /2025 của Sở Tài chính)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</si>
</sst>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 _₫_-;\-* #,##0.00\ _₫_-;_-* &quot;-&quot;??\ _₫_-;_-@_-"/>
    <numFmt numFmtId="165" formatCode="_(* #,##0_);_(* \(#,##0\);_(* &quot;-&quot;??_);_(@_)"/>
    <numFmt numFmtId="166" formatCode="0.0%"/>
    <numFmt numFmtId="167" formatCode="_ * #,##0.00_)\ _₫_ ;_ * \(#,##0.00\)\ _₫_ ;_ * &quot;-&quot;??_)\ _₫_ ;_ @_ "/>
    <numFmt numFmtId="168" formatCode="_-* #,##0.00_-;\-* #,##0.00_-;_-* &quot;-&quot;??_-;_-@_-"/>
  </numFmts>
  <fonts count="47" x14ac:knownFonts="1">
    <font>
      <sz val="8"/>
      <color indexed="8"/>
      <name val="Arial"/>
      <charset val="204"/>
    </font>
    <font>
      <sz val="11"/>
      <color theme="1"/>
      <name val="Calibri"/>
      <family val="2"/>
      <scheme val="minor"/>
    </font>
    <font>
      <sz val="10"/>
      <color indexed="8"/>
      <name val="Arial"/>
      <family val="2"/>
    </font>
    <font>
      <sz val="10"/>
      <name val="Arial"/>
      <family val="2"/>
    </font>
    <font>
      <sz val="12"/>
      <name val="Times New Roman"/>
      <family val="1"/>
    </font>
    <font>
      <b/>
      <sz val="12"/>
      <name val="Times New Roman"/>
      <family val="1"/>
    </font>
    <font>
      <b/>
      <sz val="14"/>
      <name val="Times New Roman"/>
      <family val="1"/>
    </font>
    <font>
      <sz val="8"/>
      <name val="Times New Roman"/>
      <family val="1"/>
    </font>
    <font>
      <b/>
      <sz val="12"/>
      <name val="VNI-Times"/>
    </font>
    <font>
      <b/>
      <u/>
      <sz val="12"/>
      <name val="Times New Roman"/>
      <family val="1"/>
    </font>
    <font>
      <b/>
      <sz val="9"/>
      <color indexed="81"/>
      <name val="Tahoma"/>
      <family val="2"/>
    </font>
    <font>
      <sz val="9"/>
      <color indexed="81"/>
      <name val="Tahoma"/>
      <family val="2"/>
    </font>
    <font>
      <sz val="10"/>
      <name val="Times New Roman"/>
      <family val="1"/>
    </font>
    <font>
      <sz val="13"/>
      <name val="Times New Roman"/>
      <family val="1"/>
    </font>
    <font>
      <b/>
      <i/>
      <sz val="12"/>
      <name val="Times New Roman"/>
      <family val="1"/>
    </font>
    <font>
      <sz val="11"/>
      <color theme="1"/>
      <name val="Calibri"/>
      <family val="2"/>
      <charset val="163"/>
      <scheme val="minor"/>
    </font>
    <font>
      <sz val="12"/>
      <name val="VNI-Times"/>
    </font>
    <font>
      <sz val="14"/>
      <name val="Times New Roman"/>
      <family val="1"/>
    </font>
    <font>
      <sz val="13"/>
      <color theme="1"/>
      <name val="Times New Roman"/>
      <family val="2"/>
    </font>
    <font>
      <sz val="8"/>
      <color indexed="8"/>
      <name val="Arial"/>
      <family val="2"/>
    </font>
    <font>
      <sz val="13"/>
      <color theme="1"/>
      <name val="Times New Roman"/>
      <family val="2"/>
      <charset val="163"/>
    </font>
    <font>
      <b/>
      <sz val="13"/>
      <name val="Times New Roman"/>
      <family val="1"/>
    </font>
    <font>
      <b/>
      <sz val="10"/>
      <name val="Times New Roman"/>
      <family val="1"/>
    </font>
    <font>
      <b/>
      <i/>
      <sz val="10"/>
      <name val="Times New Roman"/>
      <family val="1"/>
    </font>
    <font>
      <b/>
      <i/>
      <sz val="12"/>
      <color rgb="FF7030A0"/>
      <name val="Times New Roman"/>
      <family val="1"/>
    </font>
    <font>
      <sz val="10"/>
      <color rgb="FF0000FF"/>
      <name val="Times New Roman"/>
      <family val="1"/>
    </font>
    <font>
      <b/>
      <sz val="12"/>
      <color rgb="FFC00000"/>
      <name val="Times New Roman"/>
      <family val="1"/>
    </font>
    <font>
      <sz val="12"/>
      <color rgb="FF0000FF"/>
      <name val="Times New Roman"/>
      <family val="1"/>
    </font>
    <font>
      <b/>
      <sz val="12"/>
      <color rgb="FF7030A0"/>
      <name val="Times New Roman"/>
      <family val="1"/>
    </font>
    <font>
      <b/>
      <i/>
      <sz val="12"/>
      <color rgb="FF0000FF"/>
      <name val="Times New Roman"/>
      <family val="1"/>
    </font>
    <font>
      <b/>
      <i/>
      <sz val="12"/>
      <color rgb="FF006600"/>
      <name val="Times New Roman"/>
      <family val="1"/>
    </font>
    <font>
      <i/>
      <sz val="12"/>
      <name val="Times New Roman"/>
      <family val="1"/>
    </font>
    <font>
      <b/>
      <sz val="12"/>
      <color rgb="FFFF0000"/>
      <name val="Times New Roman"/>
      <family val="1"/>
    </font>
    <font>
      <sz val="12"/>
      <color rgb="FFFF0000"/>
      <name val="Times New Roman"/>
      <family val="1"/>
    </font>
    <font>
      <b/>
      <sz val="12"/>
      <color rgb="FF0000FF"/>
      <name val="Times New Roman"/>
      <family val="1"/>
    </font>
    <font>
      <i/>
      <sz val="13"/>
      <color rgb="FF0000FF"/>
      <name val="Times New Roman"/>
      <family val="1"/>
    </font>
    <font>
      <b/>
      <i/>
      <sz val="10"/>
      <color rgb="FF0000FF"/>
      <name val="Times New Roman"/>
      <family val="1"/>
    </font>
    <font>
      <b/>
      <u/>
      <sz val="12"/>
      <color rgb="FF0070C0"/>
      <name val="Times New Roman"/>
      <family val="1"/>
    </font>
    <font>
      <b/>
      <i/>
      <u/>
      <sz val="12"/>
      <color rgb="FF0070C0"/>
      <name val="Times New Roman"/>
      <family val="1"/>
    </font>
    <font>
      <i/>
      <sz val="12"/>
      <color rgb="FF7030A0"/>
      <name val="Times New Roman"/>
      <family val="1"/>
    </font>
    <font>
      <sz val="11"/>
      <color indexed="8"/>
      <name val="Calibri"/>
      <family val="2"/>
    </font>
    <font>
      <b/>
      <sz val="12"/>
      <color rgb="FF0070C0"/>
      <name val="Times New Roman"/>
      <family val="1"/>
    </font>
    <font>
      <i/>
      <sz val="12"/>
      <color rgb="FF0070C0"/>
      <name val="Times New Roman"/>
      <family val="1"/>
    </font>
    <font>
      <b/>
      <sz val="11"/>
      <color rgb="FF7030A0"/>
      <name val="Times New Roman"/>
      <family val="1"/>
    </font>
    <font>
      <sz val="12"/>
      <color rgb="FF7030A0"/>
      <name val="Times New Roman"/>
      <family val="1"/>
    </font>
    <font>
      <i/>
      <sz val="14"/>
      <name val="Times New Roman"/>
      <family val="1"/>
    </font>
    <font>
      <b/>
      <u/>
      <sz val="10"/>
      <name val="Times New Roman"/>
      <family val="1"/>
    </font>
  </fonts>
  <fills count="3">
    <fill>
      <patternFill patternType="none"/>
    </fill>
    <fill>
      <patternFill patternType="gray125"/>
    </fill>
    <fill>
      <patternFill patternType="solid">
        <fgColor rgb="FFCC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s>
  <cellStyleXfs count="22">
    <xf numFmtId="0" fontId="0" fillId="0" borderId="0" applyNumberFormat="0" applyFill="0" applyBorder="0" applyAlignment="0" applyProtection="0">
      <alignment vertical="top"/>
    </xf>
    <xf numFmtId="0" fontId="8" fillId="0" borderId="10" applyNumberFormat="0" applyFont="0" applyAlignment="0"/>
    <xf numFmtId="0" fontId="15" fillId="0" borderId="0"/>
    <xf numFmtId="0" fontId="16" fillId="0" borderId="0"/>
    <xf numFmtId="43" fontId="16" fillId="0" borderId="0" applyFont="0" applyFill="0" applyBorder="0" applyAlignment="0" applyProtection="0"/>
    <xf numFmtId="0" fontId="3" fillId="0" borderId="0"/>
    <xf numFmtId="0" fontId="3" fillId="0" borderId="0"/>
    <xf numFmtId="0" fontId="18" fillId="0" borderId="0"/>
    <xf numFmtId="43" fontId="18" fillId="0" borderId="0" applyFont="0" applyFill="0" applyBorder="0" applyAlignment="0" applyProtection="0"/>
    <xf numFmtId="164" fontId="15" fillId="0" borderId="0" applyFont="0" applyFill="0" applyBorder="0" applyAlignment="0" applyProtection="0"/>
    <xf numFmtId="0" fontId="19" fillId="0" borderId="0" applyNumberFormat="0" applyFill="0" applyBorder="0" applyAlignment="0" applyProtection="0">
      <alignment vertical="top"/>
    </xf>
    <xf numFmtId="0" fontId="19" fillId="0" borderId="0" applyNumberFormat="0" applyFill="0" applyBorder="0" applyAlignment="0" applyProtection="0">
      <alignment vertical="top"/>
    </xf>
    <xf numFmtId="43" fontId="18" fillId="0" borderId="0" applyFont="0" applyFill="0" applyBorder="0" applyAlignment="0" applyProtection="0"/>
    <xf numFmtId="0" fontId="20" fillId="0" borderId="0"/>
    <xf numFmtId="167" fontId="20" fillId="0" borderId="0" applyFont="0" applyFill="0" applyBorder="0" applyAlignment="0" applyProtection="0"/>
    <xf numFmtId="43" fontId="3" fillId="0" borderId="0" applyFont="0" applyFill="0" applyBorder="0" applyAlignment="0" applyProtection="0"/>
    <xf numFmtId="164" fontId="16" fillId="0" borderId="0" applyFont="0" applyFill="0" applyBorder="0" applyAlignment="0" applyProtection="0"/>
    <xf numFmtId="43" fontId="1" fillId="0" borderId="0" applyFont="0" applyFill="0" applyBorder="0" applyAlignment="0" applyProtection="0"/>
    <xf numFmtId="0" fontId="20" fillId="0" borderId="0"/>
    <xf numFmtId="0" fontId="15" fillId="0" borderId="0"/>
    <xf numFmtId="0" fontId="15" fillId="0" borderId="0"/>
    <xf numFmtId="168" fontId="40" fillId="0" borderId="0" applyFont="0" applyFill="0" applyBorder="0" applyAlignment="0" applyProtection="0"/>
  </cellStyleXfs>
  <cellXfs count="159">
    <xf numFmtId="0" fontId="2" fillId="0" borderId="0" xfId="0" applyNumberFormat="1" applyFont="1" applyFill="1" applyBorder="1" applyAlignment="1" applyProtection="1">
      <alignment horizontal="left"/>
      <protection locked="0"/>
    </xf>
    <xf numFmtId="3" fontId="4" fillId="0" borderId="9" xfId="0" applyNumberFormat="1" applyFont="1" applyFill="1" applyBorder="1" applyAlignment="1" applyProtection="1">
      <alignment horizontal="right" vertical="center"/>
      <protection locked="0"/>
    </xf>
    <xf numFmtId="0" fontId="5" fillId="0" borderId="9" xfId="0" applyNumberFormat="1" applyFont="1" applyFill="1" applyBorder="1" applyAlignment="1" applyProtection="1">
      <alignment horizontal="left" vertical="center" wrapText="1"/>
      <protection locked="0"/>
    </xf>
    <xf numFmtId="3" fontId="5" fillId="0" borderId="9" xfId="0" applyNumberFormat="1" applyFont="1" applyFill="1" applyBorder="1" applyAlignment="1" applyProtection="1">
      <alignment horizontal="right" vertical="center"/>
      <protection locked="0"/>
    </xf>
    <xf numFmtId="0" fontId="4" fillId="0" borderId="9" xfId="0" applyNumberFormat="1" applyFont="1" applyFill="1" applyBorder="1" applyAlignment="1" applyProtection="1">
      <alignment horizontal="left" vertical="center"/>
      <protection locked="0"/>
    </xf>
    <xf numFmtId="0" fontId="4" fillId="0" borderId="9" xfId="0" applyNumberFormat="1" applyFont="1" applyFill="1" applyBorder="1" applyAlignment="1" applyProtection="1">
      <alignment horizontal="left" vertical="center" wrapText="1"/>
      <protection locked="0"/>
    </xf>
    <xf numFmtId="3" fontId="4" fillId="0" borderId="11" xfId="0" applyNumberFormat="1" applyFont="1" applyFill="1" applyBorder="1" applyAlignment="1" applyProtection="1">
      <alignment horizontal="right" vertical="center"/>
      <protection locked="0"/>
    </xf>
    <xf numFmtId="0" fontId="12" fillId="0" borderId="0" xfId="0" applyNumberFormat="1" applyFont="1" applyFill="1" applyBorder="1" applyAlignment="1" applyProtection="1">
      <alignment horizontal="center"/>
      <protection locked="0"/>
    </xf>
    <xf numFmtId="0" fontId="5" fillId="0" borderId="9" xfId="0" applyNumberFormat="1" applyFont="1" applyFill="1" applyBorder="1" applyAlignment="1" applyProtection="1">
      <alignment horizontal="center" vertical="center"/>
      <protection locked="0"/>
    </xf>
    <xf numFmtId="0" fontId="14" fillId="0" borderId="9" xfId="0" applyNumberFormat="1" applyFont="1" applyFill="1" applyBorder="1" applyAlignment="1" applyProtection="1">
      <alignment horizontal="center" vertical="center"/>
      <protection locked="0"/>
    </xf>
    <xf numFmtId="0" fontId="4" fillId="0" borderId="9" xfId="0" applyNumberFormat="1" applyFont="1" applyFill="1" applyBorder="1" applyAlignment="1" applyProtection="1">
      <alignment horizontal="center" vertical="center"/>
      <protection locked="0"/>
    </xf>
    <xf numFmtId="0" fontId="4" fillId="0" borderId="11" xfId="0" applyNumberFormat="1" applyFont="1" applyFill="1" applyBorder="1" applyAlignment="1" applyProtection="1">
      <alignment horizontal="center" vertical="center"/>
      <protection locked="0"/>
    </xf>
    <xf numFmtId="0" fontId="4" fillId="0" borderId="9" xfId="0" quotePrefix="1" applyNumberFormat="1" applyFont="1" applyFill="1" applyBorder="1" applyAlignment="1" applyProtection="1">
      <alignment horizontal="left" vertical="center" wrapText="1"/>
      <protection locked="0"/>
    </xf>
    <xf numFmtId="0" fontId="4" fillId="0" borderId="11" xfId="0" applyNumberFormat="1" applyFont="1" applyFill="1" applyBorder="1" applyAlignment="1" applyProtection="1">
      <alignment horizontal="left" vertical="center"/>
      <protection locked="0"/>
    </xf>
    <xf numFmtId="3" fontId="5" fillId="0" borderId="0" xfId="0" applyNumberFormat="1" applyFont="1" applyFill="1" applyBorder="1" applyAlignment="1" applyProtection="1">
      <alignment horizontal="right"/>
      <protection locked="0"/>
    </xf>
    <xf numFmtId="3" fontId="4" fillId="0" borderId="0" xfId="0" applyNumberFormat="1" applyFont="1" applyFill="1" applyBorder="1" applyAlignment="1" applyProtection="1">
      <alignment horizontal="right"/>
      <protection locked="0"/>
    </xf>
    <xf numFmtId="0" fontId="17" fillId="0" borderId="0" xfId="0" applyNumberFormat="1" applyFont="1" applyFill="1" applyBorder="1" applyAlignment="1" applyProtection="1">
      <alignment horizontal="left"/>
      <protection locked="0"/>
    </xf>
    <xf numFmtId="0" fontId="12" fillId="0" borderId="0" xfId="0" applyNumberFormat="1" applyFont="1" applyFill="1" applyBorder="1" applyAlignment="1" applyProtection="1">
      <alignment horizontal="left" vertical="center"/>
      <protection locked="0"/>
    </xf>
    <xf numFmtId="0" fontId="13" fillId="0" borderId="0" xfId="0" applyFont="1" applyAlignment="1">
      <alignment vertical="center"/>
    </xf>
    <xf numFmtId="0" fontId="13" fillId="0" borderId="0" xfId="0" applyFont="1" applyAlignment="1"/>
    <xf numFmtId="0" fontId="4" fillId="0" borderId="0" xfId="0" applyFont="1" applyAlignment="1"/>
    <xf numFmtId="0" fontId="31" fillId="0" borderId="0" xfId="0" applyFont="1" applyAlignment="1">
      <alignment horizontal="right"/>
    </xf>
    <xf numFmtId="0" fontId="4" fillId="0" borderId="0" xfId="0" applyFont="1" applyAlignment="1">
      <alignment vertical="center"/>
    </xf>
    <xf numFmtId="3" fontId="25" fillId="0" borderId="1" xfId="20" applyNumberFormat="1" applyFont="1" applyBorder="1" applyAlignment="1">
      <alignment horizontal="center" vertical="center" wrapText="1"/>
    </xf>
    <xf numFmtId="0" fontId="12" fillId="0" borderId="0" xfId="0" applyFont="1" applyAlignment="1">
      <alignment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32" fillId="0" borderId="8" xfId="0" applyFont="1" applyBorder="1" applyAlignment="1">
      <alignment horizontal="center" vertical="center"/>
    </xf>
    <xf numFmtId="165" fontId="32" fillId="0" borderId="8" xfId="14" applyNumberFormat="1" applyFont="1" applyFill="1" applyBorder="1" applyAlignment="1">
      <alignment vertical="center"/>
    </xf>
    <xf numFmtId="0" fontId="33" fillId="0" borderId="0" xfId="0" applyFont="1" applyAlignment="1">
      <alignment vertical="center"/>
    </xf>
    <xf numFmtId="0" fontId="26" fillId="0" borderId="9" xfId="0" applyFont="1" applyBorder="1" applyAlignment="1">
      <alignment vertical="center"/>
    </xf>
    <xf numFmtId="165" fontId="26" fillId="0" borderId="9" xfId="14" applyNumberFormat="1" applyFont="1" applyFill="1" applyBorder="1" applyAlignment="1">
      <alignment vertical="center"/>
    </xf>
    <xf numFmtId="0" fontId="26" fillId="0" borderId="0" xfId="0" applyFont="1" applyAlignment="1">
      <alignment vertical="center"/>
    </xf>
    <xf numFmtId="0" fontId="14" fillId="0" borderId="9" xfId="0" applyFont="1" applyBorder="1" applyAlignment="1">
      <alignment vertical="center"/>
    </xf>
    <xf numFmtId="165" fontId="14" fillId="0" borderId="9" xfId="14" applyNumberFormat="1" applyFont="1" applyFill="1" applyBorder="1" applyAlignment="1">
      <alignment vertical="center"/>
    </xf>
    <xf numFmtId="0" fontId="14" fillId="0" borderId="0" xfId="0" applyFont="1" applyAlignment="1">
      <alignment vertical="center"/>
    </xf>
    <xf numFmtId="3" fontId="4" fillId="0" borderId="9" xfId="5" applyNumberFormat="1" applyFont="1" applyBorder="1" applyAlignment="1">
      <alignment vertical="center" wrapText="1"/>
    </xf>
    <xf numFmtId="3" fontId="4" fillId="0" borderId="9" xfId="5" applyNumberFormat="1" applyFont="1" applyBorder="1" applyAlignment="1">
      <alignment vertical="center"/>
    </xf>
    <xf numFmtId="165" fontId="5" fillId="0" borderId="9" xfId="14" applyNumberFormat="1" applyFont="1" applyFill="1" applyBorder="1" applyAlignment="1">
      <alignment vertical="center"/>
    </xf>
    <xf numFmtId="0" fontId="5" fillId="0" borderId="0" xfId="0" applyFont="1" applyAlignment="1">
      <alignment vertical="center"/>
    </xf>
    <xf numFmtId="3" fontId="4" fillId="0" borderId="9" xfId="0" applyNumberFormat="1" applyFont="1" applyBorder="1" applyAlignment="1">
      <alignment vertical="center"/>
    </xf>
    <xf numFmtId="165" fontId="4" fillId="0" borderId="9" xfId="14" applyNumberFormat="1" applyFont="1" applyFill="1" applyBorder="1" applyAlignment="1">
      <alignment vertical="center"/>
    </xf>
    <xf numFmtId="165" fontId="26" fillId="0" borderId="12" xfId="14" applyNumberFormat="1" applyFont="1" applyFill="1" applyBorder="1" applyAlignment="1">
      <alignment vertical="center"/>
    </xf>
    <xf numFmtId="0" fontId="26" fillId="0" borderId="9" xfId="0" applyFont="1" applyBorder="1" applyAlignment="1">
      <alignment vertical="center" wrapText="1"/>
    </xf>
    <xf numFmtId="165" fontId="26" fillId="0" borderId="9" xfId="0" applyNumberFormat="1" applyFont="1" applyBorder="1" applyAlignment="1">
      <alignment vertical="center"/>
    </xf>
    <xf numFmtId="0" fontId="37" fillId="0" borderId="9" xfId="0" applyFont="1" applyBorder="1" applyAlignment="1">
      <alignment vertical="center"/>
    </xf>
    <xf numFmtId="165" fontId="37" fillId="0" borderId="9" xfId="14" applyNumberFormat="1" applyFont="1" applyFill="1" applyBorder="1" applyAlignment="1">
      <alignment vertical="center"/>
    </xf>
    <xf numFmtId="0" fontId="38" fillId="0" borderId="0" xfId="0" applyFont="1" applyAlignment="1">
      <alignment vertical="center"/>
    </xf>
    <xf numFmtId="165" fontId="38" fillId="0" borderId="0" xfId="0" applyNumberFormat="1" applyFont="1" applyAlignment="1">
      <alignment vertical="center"/>
    </xf>
    <xf numFmtId="0" fontId="5" fillId="0" borderId="9" xfId="0" applyFont="1" applyBorder="1" applyAlignment="1">
      <alignment vertical="center"/>
    </xf>
    <xf numFmtId="165" fontId="34" fillId="0" borderId="9" xfId="14" applyNumberFormat="1" applyFont="1" applyFill="1" applyBorder="1" applyAlignment="1">
      <alignment vertical="center"/>
    </xf>
    <xf numFmtId="0" fontId="29" fillId="0" borderId="9" xfId="0" applyFont="1" applyBorder="1" applyAlignment="1">
      <alignment vertical="center"/>
    </xf>
    <xf numFmtId="165" fontId="29" fillId="0" borderId="9" xfId="14" applyNumberFormat="1" applyFont="1" applyFill="1" applyBorder="1" applyAlignment="1">
      <alignment vertical="center"/>
    </xf>
    <xf numFmtId="165" fontId="29" fillId="0" borderId="0" xfId="0" applyNumberFormat="1" applyFont="1" applyAlignment="1">
      <alignment vertical="center"/>
    </xf>
    <xf numFmtId="0" fontId="29" fillId="0" borderId="0" xfId="0" applyFont="1" applyAlignment="1">
      <alignment vertical="center"/>
    </xf>
    <xf numFmtId="0" fontId="4" fillId="0" borderId="9" xfId="0" applyFont="1" applyBorder="1" applyAlignment="1">
      <alignment vertical="center"/>
    </xf>
    <xf numFmtId="3" fontId="4" fillId="0" borderId="9" xfId="14" applyNumberFormat="1" applyFont="1" applyFill="1" applyBorder="1" applyAlignment="1">
      <alignment vertical="center"/>
    </xf>
    <xf numFmtId="165" fontId="4" fillId="0" borderId="0" xfId="0" applyNumberFormat="1" applyFont="1" applyAlignment="1">
      <alignment vertical="center"/>
    </xf>
    <xf numFmtId="0" fontId="4" fillId="0" borderId="9" xfId="0" applyFont="1" applyBorder="1" applyAlignment="1">
      <alignment vertical="center" wrapText="1"/>
    </xf>
    <xf numFmtId="3" fontId="29" fillId="0" borderId="9" xfId="14" applyNumberFormat="1" applyFont="1" applyFill="1" applyBorder="1" applyAlignment="1">
      <alignment vertical="center" wrapText="1"/>
    </xf>
    <xf numFmtId="165" fontId="4" fillId="0" borderId="9" xfId="14" applyNumberFormat="1" applyFont="1" applyFill="1" applyBorder="1" applyAlignment="1">
      <alignment vertical="center" wrapText="1"/>
    </xf>
    <xf numFmtId="0" fontId="28" fillId="0" borderId="9" xfId="0" applyFont="1" applyBorder="1" applyAlignment="1">
      <alignment vertical="center"/>
    </xf>
    <xf numFmtId="165" fontId="28" fillId="0" borderId="9" xfId="14" applyNumberFormat="1" applyFont="1" applyFill="1" applyBorder="1" applyAlignment="1">
      <alignment vertical="center"/>
    </xf>
    <xf numFmtId="0" fontId="39" fillId="0" borderId="0" xfId="0" applyFont="1" applyAlignment="1">
      <alignment vertical="center"/>
    </xf>
    <xf numFmtId="0" fontId="5" fillId="0" borderId="9" xfId="0" applyFont="1" applyBorder="1" applyAlignment="1">
      <alignment vertical="center" wrapText="1"/>
    </xf>
    <xf numFmtId="165" fontId="5" fillId="0" borderId="0" xfId="0" applyNumberFormat="1" applyFont="1" applyAlignment="1">
      <alignment vertical="center"/>
    </xf>
    <xf numFmtId="0" fontId="30" fillId="0" borderId="9" xfId="0" applyFont="1" applyBorder="1" applyAlignment="1">
      <alignment vertical="center"/>
    </xf>
    <xf numFmtId="165" fontId="30" fillId="0" borderId="9" xfId="14" applyNumberFormat="1" applyFont="1" applyFill="1" applyBorder="1" applyAlignment="1">
      <alignment vertical="center"/>
    </xf>
    <xf numFmtId="0" fontId="30" fillId="0" borderId="0" xfId="0" applyFont="1" applyAlignment="1">
      <alignment vertical="center"/>
    </xf>
    <xf numFmtId="3" fontId="30" fillId="0" borderId="9" xfId="14" applyNumberFormat="1" applyFont="1" applyFill="1" applyBorder="1" applyAlignment="1">
      <alignment vertical="center" wrapText="1"/>
    </xf>
    <xf numFmtId="3" fontId="4" fillId="0" borderId="9" xfId="14" applyNumberFormat="1" applyFont="1" applyFill="1" applyBorder="1" applyAlignment="1">
      <alignment vertical="center" wrapText="1"/>
    </xf>
    <xf numFmtId="0" fontId="24" fillId="0" borderId="0" xfId="0" applyFont="1" applyAlignment="1">
      <alignment vertical="center"/>
    </xf>
    <xf numFmtId="165" fontId="5" fillId="0" borderId="9" xfId="0" applyNumberFormat="1" applyFont="1" applyBorder="1" applyAlignment="1">
      <alignment vertical="center"/>
    </xf>
    <xf numFmtId="0" fontId="14" fillId="0" borderId="9" xfId="0" quotePrefix="1" applyFont="1" applyBorder="1" applyAlignment="1">
      <alignment vertical="center" wrapText="1"/>
    </xf>
    <xf numFmtId="165" fontId="14" fillId="0" borderId="9" xfId="0" applyNumberFormat="1" applyFont="1" applyBorder="1" applyAlignment="1">
      <alignment vertical="center"/>
    </xf>
    <xf numFmtId="165" fontId="4" fillId="0" borderId="9" xfId="21" quotePrefix="1" applyNumberFormat="1" applyFont="1" applyFill="1" applyBorder="1" applyAlignment="1">
      <alignment vertical="center" wrapText="1"/>
    </xf>
    <xf numFmtId="165" fontId="14" fillId="0" borderId="9" xfId="21" quotePrefix="1" applyNumberFormat="1" applyFont="1" applyFill="1" applyBorder="1" applyAlignment="1">
      <alignment vertical="center" wrapText="1"/>
    </xf>
    <xf numFmtId="165" fontId="31" fillId="0" borderId="9" xfId="14" applyNumberFormat="1" applyFont="1" applyFill="1" applyBorder="1" applyAlignment="1">
      <alignment vertical="center"/>
    </xf>
    <xf numFmtId="0" fontId="31" fillId="0" borderId="0" xfId="0" applyFont="1" applyAlignment="1">
      <alignment vertical="center"/>
    </xf>
    <xf numFmtId="0" fontId="41" fillId="0" borderId="9" xfId="0" applyFont="1" applyBorder="1" applyAlignment="1">
      <alignment vertical="center" wrapText="1"/>
    </xf>
    <xf numFmtId="165" fontId="41" fillId="0" borderId="9" xfId="14" applyNumberFormat="1" applyFont="1" applyFill="1" applyBorder="1" applyAlignment="1">
      <alignment vertical="center"/>
    </xf>
    <xf numFmtId="0" fontId="42" fillId="0" borderId="0" xfId="0" applyFont="1" applyAlignment="1">
      <alignment vertical="center"/>
    </xf>
    <xf numFmtId="0" fontId="43" fillId="0" borderId="9" xfId="0" quotePrefix="1" applyFont="1" applyBorder="1" applyAlignment="1">
      <alignment vertical="center"/>
    </xf>
    <xf numFmtId="0" fontId="44" fillId="0" borderId="0" xfId="0" applyFont="1" applyAlignment="1">
      <alignment vertical="center"/>
    </xf>
    <xf numFmtId="165" fontId="14" fillId="0" borderId="9" xfId="14" quotePrefix="1" applyNumberFormat="1" applyFont="1" applyFill="1" applyBorder="1" applyAlignment="1">
      <alignment vertical="center" wrapText="1"/>
    </xf>
    <xf numFmtId="3" fontId="14" fillId="0" borderId="9" xfId="14" applyNumberFormat="1" applyFont="1" applyFill="1" applyBorder="1" applyAlignment="1">
      <alignment vertical="center"/>
    </xf>
    <xf numFmtId="165" fontId="4" fillId="0" borderId="9" xfId="14" quotePrefix="1" applyNumberFormat="1" applyFont="1" applyFill="1" applyBorder="1" applyAlignment="1">
      <alignment vertical="center" wrapText="1"/>
    </xf>
    <xf numFmtId="0" fontId="5" fillId="0" borderId="11" xfId="0" applyFont="1" applyBorder="1" applyAlignment="1"/>
    <xf numFmtId="0" fontId="4" fillId="0" borderId="11" xfId="0" applyFont="1" applyBorder="1" applyAlignment="1"/>
    <xf numFmtId="0" fontId="5" fillId="0" borderId="0" xfId="0" applyFont="1" applyAlignment="1"/>
    <xf numFmtId="165" fontId="32" fillId="2" borderId="9" xfId="14" applyNumberFormat="1" applyFont="1" applyFill="1" applyBorder="1" applyAlignment="1">
      <alignment vertical="center"/>
    </xf>
    <xf numFmtId="0" fontId="32" fillId="2" borderId="9" xfId="0" applyFont="1" applyFill="1" applyBorder="1" applyAlignment="1">
      <alignment horizontal="center" vertical="center"/>
    </xf>
    <xf numFmtId="0" fontId="32" fillId="2" borderId="0" xfId="0" applyFont="1" applyFill="1" applyAlignment="1">
      <alignment vertical="center"/>
    </xf>
    <xf numFmtId="165" fontId="32" fillId="2" borderId="0" xfId="0" applyNumberFormat="1" applyFont="1" applyFill="1" applyAlignment="1">
      <alignment vertical="center"/>
    </xf>
    <xf numFmtId="0" fontId="23" fillId="0" borderId="0" xfId="0" applyNumberFormat="1" applyFont="1" applyFill="1" applyBorder="1" applyAlignment="1" applyProtection="1">
      <alignment horizontal="left" vertical="center"/>
      <protection locked="0"/>
    </xf>
    <xf numFmtId="3" fontId="12" fillId="0" borderId="0" xfId="0" applyNumberFormat="1" applyFont="1" applyFill="1" applyBorder="1" applyAlignment="1" applyProtection="1">
      <alignment horizontal="left"/>
      <protection locked="0"/>
    </xf>
    <xf numFmtId="0" fontId="12" fillId="0" borderId="0" xfId="0" applyNumberFormat="1" applyFont="1" applyFill="1" applyBorder="1" applyAlignment="1" applyProtection="1">
      <alignment horizontal="left"/>
      <protection locked="0"/>
    </xf>
    <xf numFmtId="4" fontId="12" fillId="0" borderId="0" xfId="0" applyNumberFormat="1" applyFont="1" applyFill="1" applyBorder="1" applyAlignment="1" applyProtection="1">
      <alignment horizontal="left"/>
      <protection locked="0"/>
    </xf>
    <xf numFmtId="0" fontId="5" fillId="0" borderId="0" xfId="0" applyNumberFormat="1" applyFont="1" applyFill="1" applyBorder="1" applyAlignment="1" applyProtection="1">
      <alignment horizontal="left"/>
      <protection locked="0"/>
    </xf>
    <xf numFmtId="0" fontId="7" fillId="0" borderId="1" xfId="0" applyNumberFormat="1" applyFont="1" applyFill="1" applyBorder="1" applyAlignment="1" applyProtection="1">
      <alignment horizontal="center" vertical="center"/>
      <protection locked="0"/>
    </xf>
    <xf numFmtId="3" fontId="7" fillId="0" borderId="1" xfId="0" applyNumberFormat="1" applyFont="1" applyFill="1" applyBorder="1" applyAlignment="1" applyProtection="1">
      <alignment horizontal="center" vertical="center"/>
      <protection locked="0"/>
    </xf>
    <xf numFmtId="0" fontId="7" fillId="0" borderId="0" xfId="0" applyNumberFormat="1" applyFont="1" applyFill="1" applyBorder="1" applyAlignment="1" applyProtection="1">
      <alignment horizontal="center" vertical="center"/>
      <protection locked="0"/>
    </xf>
    <xf numFmtId="0" fontId="9" fillId="0" borderId="8" xfId="0" applyNumberFormat="1" applyFont="1" applyFill="1" applyBorder="1" applyAlignment="1" applyProtection="1">
      <alignment horizontal="center" vertical="center"/>
      <protection locked="0"/>
    </xf>
    <xf numFmtId="0" fontId="9" fillId="0" borderId="8" xfId="0" applyNumberFormat="1" applyFont="1" applyFill="1" applyBorder="1" applyAlignment="1" applyProtection="1">
      <alignment horizontal="left" vertical="center"/>
      <protection locked="0"/>
    </xf>
    <xf numFmtId="9" fontId="9" fillId="0" borderId="8" xfId="0" applyNumberFormat="1" applyFont="1" applyFill="1" applyBorder="1" applyAlignment="1" applyProtection="1">
      <alignment horizontal="left" vertical="center"/>
      <protection locked="0"/>
    </xf>
    <xf numFmtId="3" fontId="9" fillId="0" borderId="8" xfId="0" applyNumberFormat="1" applyFont="1" applyFill="1" applyBorder="1" applyAlignment="1" applyProtection="1">
      <alignment horizontal="right" vertical="center"/>
      <protection locked="0"/>
    </xf>
    <xf numFmtId="166" fontId="46" fillId="0" borderId="8" xfId="0" applyNumberFormat="1" applyFont="1" applyFill="1" applyBorder="1" applyAlignment="1" applyProtection="1">
      <alignment horizontal="center" vertical="center"/>
      <protection locked="0"/>
    </xf>
    <xf numFmtId="0" fontId="46" fillId="0" borderId="0" xfId="0" applyNumberFormat="1" applyFont="1" applyFill="1" applyBorder="1" applyAlignment="1" applyProtection="1">
      <alignment horizontal="left" vertical="center"/>
      <protection locked="0"/>
    </xf>
    <xf numFmtId="0" fontId="5" fillId="0" borderId="9" xfId="0" quotePrefix="1" applyNumberFormat="1" applyFont="1" applyFill="1" applyBorder="1" applyAlignment="1" applyProtection="1">
      <alignment horizontal="left" vertical="center"/>
      <protection locked="0"/>
    </xf>
    <xf numFmtId="9" fontId="5" fillId="0" borderId="9" xfId="0" quotePrefix="1" applyNumberFormat="1" applyFont="1" applyFill="1" applyBorder="1" applyAlignment="1" applyProtection="1">
      <alignment horizontal="left" vertical="center"/>
      <protection locked="0"/>
    </xf>
    <xf numFmtId="166" fontId="22" fillId="0" borderId="9" xfId="0" applyNumberFormat="1" applyFont="1" applyFill="1" applyBorder="1" applyAlignment="1" applyProtection="1">
      <alignment horizontal="center" vertical="center"/>
      <protection locked="0"/>
    </xf>
    <xf numFmtId="0" fontId="22" fillId="0" borderId="0" xfId="0" applyNumberFormat="1" applyFont="1" applyFill="1" applyBorder="1" applyAlignment="1" applyProtection="1">
      <alignment horizontal="left" vertical="center"/>
      <protection locked="0"/>
    </xf>
    <xf numFmtId="0" fontId="5" fillId="0" borderId="9" xfId="0" quotePrefix="1" applyNumberFormat="1" applyFont="1" applyFill="1" applyBorder="1" applyAlignment="1" applyProtection="1">
      <alignment horizontal="left" vertical="center" wrapText="1"/>
      <protection locked="0"/>
    </xf>
    <xf numFmtId="0" fontId="14" fillId="0" borderId="9" xfId="0" quotePrefix="1" applyNumberFormat="1" applyFont="1" applyFill="1" applyBorder="1" applyAlignment="1" applyProtection="1">
      <alignment horizontal="left" vertical="center"/>
      <protection locked="0"/>
    </xf>
    <xf numFmtId="9" fontId="14" fillId="0" borderId="9" xfId="0" quotePrefix="1" applyNumberFormat="1" applyFont="1" applyFill="1" applyBorder="1" applyAlignment="1" applyProtection="1">
      <alignment horizontal="left" vertical="center"/>
      <protection locked="0"/>
    </xf>
    <xf numFmtId="3" fontId="14" fillId="0" borderId="9" xfId="0" applyNumberFormat="1" applyFont="1" applyFill="1" applyBorder="1" applyAlignment="1" applyProtection="1">
      <alignment horizontal="right" vertical="center"/>
      <protection locked="0"/>
    </xf>
    <xf numFmtId="0" fontId="14" fillId="0" borderId="9" xfId="0" quotePrefix="1" applyNumberFormat="1" applyFont="1" applyFill="1" applyBorder="1" applyAlignment="1" applyProtection="1">
      <alignment horizontal="left" vertical="center" wrapText="1"/>
      <protection locked="0"/>
    </xf>
    <xf numFmtId="9" fontId="14" fillId="0" borderId="9" xfId="0" quotePrefix="1" applyNumberFormat="1" applyFont="1" applyFill="1" applyBorder="1" applyAlignment="1" applyProtection="1">
      <alignment horizontal="left" vertical="center" wrapText="1"/>
      <protection locked="0"/>
    </xf>
    <xf numFmtId="9" fontId="5" fillId="0" borderId="9" xfId="0" applyNumberFormat="1" applyFont="1" applyFill="1" applyBorder="1" applyAlignment="1" applyProtection="1">
      <alignment horizontal="left" vertical="center" wrapText="1"/>
      <protection locked="0"/>
    </xf>
    <xf numFmtId="0" fontId="4" fillId="0" borderId="9" xfId="0" quotePrefix="1" applyNumberFormat="1" applyFont="1" applyFill="1" applyBorder="1" applyAlignment="1" applyProtection="1">
      <alignment horizontal="left" vertical="center"/>
      <protection locked="0"/>
    </xf>
    <xf numFmtId="9" fontId="4" fillId="0" borderId="9" xfId="0" quotePrefix="1" applyNumberFormat="1" applyFont="1" applyFill="1" applyBorder="1" applyAlignment="1" applyProtection="1">
      <alignment horizontal="left" vertical="center"/>
      <protection locked="0"/>
    </xf>
    <xf numFmtId="166" fontId="12" fillId="0" borderId="9" xfId="0" applyNumberFormat="1" applyFont="1" applyFill="1" applyBorder="1" applyAlignment="1" applyProtection="1">
      <alignment horizontal="center" vertical="center"/>
      <protection locked="0"/>
    </xf>
    <xf numFmtId="9" fontId="4" fillId="0" borderId="9" xfId="0" quotePrefix="1" applyNumberFormat="1" applyFont="1" applyFill="1" applyBorder="1" applyAlignment="1" applyProtection="1">
      <alignment horizontal="left" vertical="center" wrapText="1"/>
      <protection locked="0"/>
    </xf>
    <xf numFmtId="0" fontId="9" fillId="0" borderId="9" xfId="0" applyNumberFormat="1" applyFont="1" applyFill="1" applyBorder="1" applyAlignment="1" applyProtection="1">
      <alignment horizontal="center" vertical="center"/>
      <protection locked="0"/>
    </xf>
    <xf numFmtId="0" fontId="9" fillId="0" borderId="9" xfId="0" applyNumberFormat="1" applyFont="1" applyFill="1" applyBorder="1" applyAlignment="1" applyProtection="1">
      <alignment horizontal="left" vertical="center"/>
      <protection locked="0"/>
    </xf>
    <xf numFmtId="9" fontId="9" fillId="0" borderId="9" xfId="0" applyNumberFormat="1" applyFont="1" applyFill="1" applyBorder="1" applyAlignment="1" applyProtection="1">
      <alignment horizontal="left" vertical="center"/>
      <protection locked="0"/>
    </xf>
    <xf numFmtId="3" fontId="9" fillId="0" borderId="9" xfId="0" applyNumberFormat="1" applyFont="1" applyFill="1" applyBorder="1" applyAlignment="1" applyProtection="1">
      <alignment horizontal="right" vertical="center"/>
      <protection locked="0"/>
    </xf>
    <xf numFmtId="9" fontId="4" fillId="0" borderId="9" xfId="0" applyNumberFormat="1" applyFont="1" applyFill="1" applyBorder="1" applyAlignment="1" applyProtection="1">
      <alignment horizontal="left" vertical="center" wrapText="1"/>
      <protection locked="0"/>
    </xf>
    <xf numFmtId="0" fontId="4" fillId="0" borderId="11" xfId="0" applyNumberFormat="1" applyFont="1" applyFill="1" applyBorder="1" applyAlignment="1" applyProtection="1">
      <alignment horizontal="left" vertical="center" wrapText="1"/>
      <protection locked="0"/>
    </xf>
    <xf numFmtId="9" fontId="4" fillId="0" borderId="11" xfId="0" applyNumberFormat="1" applyFont="1" applyFill="1" applyBorder="1" applyAlignment="1" applyProtection="1">
      <alignment horizontal="left" vertical="center" wrapText="1"/>
      <protection locked="0"/>
    </xf>
    <xf numFmtId="166" fontId="12" fillId="0" borderId="11" xfId="0" applyNumberFormat="1" applyFont="1" applyFill="1" applyBorder="1" applyAlignment="1" applyProtection="1">
      <alignment horizontal="center" vertical="center"/>
      <protection locked="0"/>
    </xf>
    <xf numFmtId="3" fontId="17" fillId="0" borderId="0" xfId="0" applyNumberFormat="1" applyFont="1" applyFill="1" applyBorder="1" applyAlignment="1" applyProtection="1">
      <alignment horizontal="left"/>
      <protection locked="0"/>
    </xf>
    <xf numFmtId="3" fontId="5" fillId="0" borderId="1"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center" vertical="center"/>
      <protection locked="0"/>
    </xf>
    <xf numFmtId="0" fontId="17" fillId="0" borderId="0" xfId="0" applyNumberFormat="1" applyFont="1" applyFill="1" applyBorder="1" applyAlignment="1" applyProtection="1">
      <alignment horizontal="center"/>
      <protection locked="0"/>
    </xf>
    <xf numFmtId="3" fontId="6" fillId="0" borderId="0" xfId="0" applyNumberFormat="1" applyFont="1" applyFill="1" applyBorder="1" applyAlignment="1" applyProtection="1">
      <alignment horizontal="center"/>
      <protection locked="0"/>
    </xf>
    <xf numFmtId="0" fontId="5" fillId="0" borderId="2" xfId="0" applyNumberFormat="1" applyFont="1" applyFill="1" applyBorder="1" applyAlignment="1" applyProtection="1">
      <alignment horizontal="center" vertical="center" wrapText="1"/>
      <protection locked="0"/>
    </xf>
    <xf numFmtId="0" fontId="5" fillId="0" borderId="7" xfId="0" applyNumberFormat="1" applyFont="1" applyFill="1" applyBorder="1" applyAlignment="1" applyProtection="1">
      <alignment horizontal="center" vertical="center" wrapText="1"/>
      <protection locked="0"/>
    </xf>
    <xf numFmtId="3" fontId="5" fillId="0" borderId="2" xfId="0" applyNumberFormat="1" applyFont="1" applyFill="1" applyBorder="1" applyAlignment="1" applyProtection="1">
      <alignment horizontal="center" vertical="center" wrapText="1"/>
      <protection locked="0"/>
    </xf>
    <xf numFmtId="3" fontId="5" fillId="0" borderId="3" xfId="0" applyNumberFormat="1" applyFont="1" applyFill="1" applyBorder="1" applyAlignment="1" applyProtection="1">
      <alignment horizontal="center" vertical="center" wrapText="1"/>
      <protection locked="0"/>
    </xf>
    <xf numFmtId="3" fontId="5" fillId="0" borderId="4" xfId="0" applyNumberFormat="1" applyFont="1" applyFill="1" applyBorder="1" applyAlignment="1" applyProtection="1">
      <alignment horizontal="center" vertical="center" wrapText="1"/>
      <protection locked="0"/>
    </xf>
    <xf numFmtId="3" fontId="5" fillId="0" borderId="5" xfId="0" applyNumberFormat="1" applyFont="1" applyFill="1" applyBorder="1" applyAlignment="1" applyProtection="1">
      <alignment horizontal="center" vertical="center" wrapText="1"/>
      <protection locked="0"/>
    </xf>
    <xf numFmtId="3" fontId="5" fillId="0" borderId="6"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center" vertical="center"/>
      <protection locked="0"/>
    </xf>
    <xf numFmtId="0" fontId="45" fillId="0" borderId="0"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center" vertical="center" wrapText="1"/>
      <protection locked="0"/>
    </xf>
    <xf numFmtId="0" fontId="36" fillId="0" borderId="4" xfId="19" applyFont="1" applyBorder="1" applyAlignment="1">
      <alignment horizontal="center" vertical="center" wrapText="1"/>
    </xf>
    <xf numFmtId="0" fontId="36" fillId="0" borderId="6" xfId="19"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27" fillId="0" borderId="0" xfId="0" applyFont="1" applyAlignment="1">
      <alignment horizontal="left" vertical="center" wrapText="1"/>
    </xf>
    <xf numFmtId="0" fontId="6" fillId="0" borderId="0" xfId="0" applyFont="1" applyAlignment="1">
      <alignment horizontal="center" vertical="center"/>
    </xf>
    <xf numFmtId="0" fontId="13" fillId="0" borderId="0" xfId="0" applyFont="1" applyAlignment="1">
      <alignment horizontal="center" vertical="center"/>
    </xf>
    <xf numFmtId="0" fontId="35" fillId="0" borderId="0" xfId="0" applyFont="1" applyAlignment="1">
      <alignment horizontal="center" vertical="center" wrapText="1"/>
    </xf>
    <xf numFmtId="0" fontId="35" fillId="0" borderId="0" xfId="0" applyFont="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34" fillId="0" borderId="2" xfId="0" applyFont="1" applyBorder="1" applyAlignment="1">
      <alignment horizontal="center" vertical="center" wrapText="1"/>
    </xf>
    <xf numFmtId="0" fontId="34" fillId="0" borderId="3" xfId="0" applyFont="1" applyBorder="1" applyAlignment="1">
      <alignment horizontal="center" vertical="center" wrapText="1"/>
    </xf>
  </cellXfs>
  <cellStyles count="22">
    <cellStyle name="Comma 2" xfId="4"/>
    <cellStyle name="Comma 2 2" xfId="14"/>
    <cellStyle name="Comma 2 2 2" xfId="12"/>
    <cellStyle name="Comma 2 4 2" xfId="17"/>
    <cellStyle name="Comma 4 2 2 4" xfId="9"/>
    <cellStyle name="Comma 4 2 2 4 2" xfId="21"/>
    <cellStyle name="Comma 5" xfId="15"/>
    <cellStyle name="Comma 6" xfId="16"/>
    <cellStyle name="Comma 7" xfId="8"/>
    <cellStyle name="dtchi98c" xfId="1"/>
    <cellStyle name="Normal" xfId="0" builtinId="0"/>
    <cellStyle name="Normal 14" xfId="7"/>
    <cellStyle name="Normal 17" xfId="5"/>
    <cellStyle name="Normal 2" xfId="3"/>
    <cellStyle name="Normal 3" xfId="13"/>
    <cellStyle name="Normal 3 2" xfId="6"/>
    <cellStyle name="Normal 3 2 2" xfId="18"/>
    <cellStyle name="Normal 3 2 3" xfId="10"/>
    <cellStyle name="Normal 5" xfId="11"/>
    <cellStyle name="Normal 7 2 3 2 3 2 2 2 3" xfId="20"/>
    <cellStyle name="Normal 7 3" xfId="2"/>
    <cellStyle name="Normal 7 3 2" xfId="1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008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color rgb="FF0000FF"/>
      <color rgb="FFFF00FF"/>
      <color rgb="FF006600"/>
      <color rgb="FFFFFFCC"/>
      <color rgb="FFFFCCFF"/>
      <color rgb="FF00FF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M80"/>
  <sheetViews>
    <sheetView tabSelected="1" topLeftCell="A15" zoomScale="70" zoomScaleNormal="70" workbookViewId="0">
      <selection activeCell="C15" sqref="C15"/>
    </sheetView>
  </sheetViews>
  <sheetFormatPr defaultColWidth="9.33203125" defaultRowHeight="12.75" x14ac:dyDescent="0.2"/>
  <cols>
    <col min="1" max="1" width="7.6640625" style="7" customWidth="1"/>
    <col min="2" max="2" width="59.83203125" style="96" customWidth="1"/>
    <col min="3" max="3" width="8.33203125" style="96" customWidth="1"/>
    <col min="4" max="4" width="8" style="96" customWidth="1"/>
    <col min="5" max="5" width="20.6640625" style="95" customWidth="1"/>
    <col min="6" max="6" width="22" style="95" customWidth="1"/>
    <col min="7" max="7" width="12.5" style="7" customWidth="1"/>
    <col min="8" max="8" width="20.83203125" style="95" bestFit="1" customWidth="1"/>
    <col min="9" max="9" width="19.6640625" style="95" customWidth="1"/>
    <col min="10" max="10" width="14.1640625" style="7" customWidth="1"/>
    <col min="11" max="11" width="19.5" style="95" bestFit="1" customWidth="1"/>
    <col min="12" max="12" width="19.1640625" style="95" bestFit="1" customWidth="1"/>
    <col min="13" max="13" width="12.5" style="7" customWidth="1"/>
    <col min="14" max="16384" width="9.33203125" style="96"/>
  </cols>
  <sheetData>
    <row r="1" spans="1:13" ht="24" customHeight="1" x14ac:dyDescent="0.25">
      <c r="M1" s="14" t="s">
        <v>139</v>
      </c>
    </row>
    <row r="2" spans="1:13" s="17" customFormat="1" ht="24" customHeight="1" x14ac:dyDescent="0.2">
      <c r="A2" s="143" t="s">
        <v>138</v>
      </c>
      <c r="B2" s="143"/>
      <c r="C2" s="143"/>
      <c r="D2" s="143"/>
      <c r="E2" s="143"/>
      <c r="F2" s="143"/>
      <c r="G2" s="143"/>
      <c r="H2" s="143"/>
      <c r="I2" s="143"/>
      <c r="J2" s="143"/>
      <c r="K2" s="143"/>
      <c r="L2" s="143"/>
      <c r="M2" s="143"/>
    </row>
    <row r="3" spans="1:13" s="17" customFormat="1" ht="24" customHeight="1" x14ac:dyDescent="0.2">
      <c r="A3" s="143" t="s">
        <v>137</v>
      </c>
      <c r="B3" s="143"/>
      <c r="C3" s="143"/>
      <c r="D3" s="143"/>
      <c r="E3" s="143"/>
      <c r="F3" s="143"/>
      <c r="G3" s="143"/>
      <c r="H3" s="143"/>
      <c r="I3" s="143"/>
      <c r="J3" s="143"/>
      <c r="K3" s="143"/>
      <c r="L3" s="143"/>
      <c r="M3" s="143"/>
    </row>
    <row r="4" spans="1:13" ht="18.75" x14ac:dyDescent="0.2">
      <c r="A4" s="144" t="s">
        <v>147</v>
      </c>
      <c r="B4" s="144"/>
      <c r="C4" s="144"/>
      <c r="D4" s="144"/>
      <c r="E4" s="144"/>
      <c r="F4" s="144"/>
      <c r="G4" s="144"/>
      <c r="H4" s="144"/>
      <c r="I4" s="144"/>
      <c r="J4" s="144"/>
      <c r="K4" s="144"/>
      <c r="L4" s="144"/>
      <c r="M4" s="144"/>
    </row>
    <row r="5" spans="1:13" ht="23.25" customHeight="1" x14ac:dyDescent="0.25">
      <c r="K5" s="97"/>
      <c r="M5" s="15" t="s">
        <v>6</v>
      </c>
    </row>
    <row r="6" spans="1:13" s="98" customFormat="1" ht="44.45" customHeight="1" x14ac:dyDescent="0.25">
      <c r="A6" s="145" t="s">
        <v>14</v>
      </c>
      <c r="B6" s="145" t="s">
        <v>7</v>
      </c>
      <c r="C6" s="136" t="s">
        <v>48</v>
      </c>
      <c r="D6" s="145" t="s">
        <v>22</v>
      </c>
      <c r="E6" s="138" t="s">
        <v>15</v>
      </c>
      <c r="F6" s="138" t="s">
        <v>16</v>
      </c>
      <c r="G6" s="138" t="s">
        <v>23</v>
      </c>
      <c r="H6" s="140" t="s">
        <v>24</v>
      </c>
      <c r="I6" s="141"/>
      <c r="J6" s="142"/>
      <c r="K6" s="140" t="s">
        <v>25</v>
      </c>
      <c r="L6" s="141"/>
      <c r="M6" s="142"/>
    </row>
    <row r="7" spans="1:13" s="98" customFormat="1" ht="37.5" customHeight="1" x14ac:dyDescent="0.25">
      <c r="A7" s="145"/>
      <c r="B7" s="145"/>
      <c r="C7" s="137"/>
      <c r="D7" s="145"/>
      <c r="E7" s="139"/>
      <c r="F7" s="139"/>
      <c r="G7" s="139"/>
      <c r="H7" s="132" t="s">
        <v>15</v>
      </c>
      <c r="I7" s="132" t="s">
        <v>16</v>
      </c>
      <c r="J7" s="132" t="s">
        <v>23</v>
      </c>
      <c r="K7" s="132" t="s">
        <v>15</v>
      </c>
      <c r="L7" s="132" t="s">
        <v>16</v>
      </c>
      <c r="M7" s="132" t="s">
        <v>23</v>
      </c>
    </row>
    <row r="8" spans="1:13" s="101" customFormat="1" ht="18" customHeight="1" x14ac:dyDescent="0.2">
      <c r="A8" s="99" t="s">
        <v>0</v>
      </c>
      <c r="B8" s="99" t="s">
        <v>1</v>
      </c>
      <c r="C8" s="99" t="s">
        <v>2</v>
      </c>
      <c r="D8" s="99" t="s">
        <v>5</v>
      </c>
      <c r="E8" s="100">
        <v>1</v>
      </c>
      <c r="F8" s="100">
        <v>2</v>
      </c>
      <c r="G8" s="100" t="s">
        <v>140</v>
      </c>
      <c r="H8" s="100">
        <v>4</v>
      </c>
      <c r="I8" s="100">
        <v>5</v>
      </c>
      <c r="J8" s="100" t="s">
        <v>141</v>
      </c>
      <c r="K8" s="100">
        <v>7</v>
      </c>
      <c r="L8" s="100">
        <v>8</v>
      </c>
      <c r="M8" s="100" t="s">
        <v>142</v>
      </c>
    </row>
    <row r="9" spans="1:13" s="107" customFormat="1" ht="30.75" customHeight="1" x14ac:dyDescent="0.2">
      <c r="A9" s="102"/>
      <c r="B9" s="103" t="s">
        <v>9</v>
      </c>
      <c r="C9" s="104"/>
      <c r="D9" s="103"/>
      <c r="E9" s="105"/>
      <c r="F9" s="105"/>
      <c r="G9" s="106"/>
      <c r="H9" s="105"/>
      <c r="I9" s="105"/>
      <c r="J9" s="106"/>
      <c r="K9" s="105"/>
      <c r="L9" s="105"/>
      <c r="M9" s="106"/>
    </row>
    <row r="10" spans="1:13" s="111" customFormat="1" ht="30.75" customHeight="1" x14ac:dyDescent="0.2">
      <c r="A10" s="8" t="s">
        <v>8</v>
      </c>
      <c r="B10" s="108" t="s">
        <v>19</v>
      </c>
      <c r="C10" s="109"/>
      <c r="D10" s="108"/>
      <c r="E10" s="3">
        <f t="shared" ref="E10:F10" si="0">E14+E69</f>
        <v>55910000000</v>
      </c>
      <c r="F10" s="3">
        <f t="shared" si="0"/>
        <v>8902992862</v>
      </c>
      <c r="G10" s="110">
        <f>IFERROR(F10/E10,"")</f>
        <v>0.1592379335002683</v>
      </c>
      <c r="H10" s="3">
        <f t="shared" ref="H10:I10" si="1">H14+H69</f>
        <v>50600000000</v>
      </c>
      <c r="I10" s="3">
        <f t="shared" si="1"/>
        <v>7176598500</v>
      </c>
      <c r="J10" s="110">
        <f>IFERROR(I10/H10,"")</f>
        <v>0.14183000988142291</v>
      </c>
      <c r="K10" s="3">
        <f t="shared" ref="K10:L10" si="2">K14+K69</f>
        <v>5310000000</v>
      </c>
      <c r="L10" s="3">
        <f t="shared" si="2"/>
        <v>1726394362</v>
      </c>
      <c r="M10" s="110">
        <f>IFERROR(L10/K10,"")</f>
        <v>0.32512134877589455</v>
      </c>
    </row>
    <row r="11" spans="1:13" s="111" customFormat="1" ht="30.75" customHeight="1" x14ac:dyDescent="0.2">
      <c r="A11" s="8" t="s">
        <v>10</v>
      </c>
      <c r="B11" s="108" t="s">
        <v>20</v>
      </c>
      <c r="C11" s="109"/>
      <c r="D11" s="108"/>
      <c r="E11" s="3">
        <f t="shared" ref="E11:F11" si="3">E15+E69</f>
        <v>18790000000</v>
      </c>
      <c r="F11" s="3">
        <f t="shared" si="3"/>
        <v>3571794862</v>
      </c>
      <c r="G11" s="110">
        <f>IFERROR(F11/E11,"")</f>
        <v>0.1900902002128792</v>
      </c>
      <c r="H11" s="3">
        <f t="shared" ref="H11:I11" si="4">H15+H69</f>
        <v>13480000000</v>
      </c>
      <c r="I11" s="3">
        <f t="shared" si="4"/>
        <v>1845400500</v>
      </c>
      <c r="J11" s="110">
        <f>IFERROR(I11/H11,"")</f>
        <v>0.13689914688427299</v>
      </c>
      <c r="K11" s="3">
        <f t="shared" ref="K11:L11" si="5">K15+K69</f>
        <v>5310000000</v>
      </c>
      <c r="L11" s="3">
        <f t="shared" si="5"/>
        <v>1726394362</v>
      </c>
      <c r="M11" s="110">
        <f>IFERROR(L11/K11,"")</f>
        <v>0.32512134877589455</v>
      </c>
    </row>
    <row r="12" spans="1:13" s="111" customFormat="1" ht="30.75" customHeight="1" x14ac:dyDescent="0.2">
      <c r="A12" s="8" t="s">
        <v>11</v>
      </c>
      <c r="B12" s="112" t="s">
        <v>21</v>
      </c>
      <c r="C12" s="109"/>
      <c r="D12" s="108"/>
      <c r="E12" s="3">
        <f t="shared" ref="E12:F12" si="6">E16</f>
        <v>37120000000</v>
      </c>
      <c r="F12" s="3">
        <f t="shared" si="6"/>
        <v>5331198000</v>
      </c>
      <c r="G12" s="110">
        <f>IFERROR(F12/E12,"")</f>
        <v>0.14362063577586207</v>
      </c>
      <c r="H12" s="3">
        <f t="shared" ref="H12:I12" si="7">H16</f>
        <v>37120000000</v>
      </c>
      <c r="I12" s="3">
        <f t="shared" si="7"/>
        <v>5331198000</v>
      </c>
      <c r="J12" s="110">
        <f>IFERROR(I12/H12,"")</f>
        <v>0.14362063577586207</v>
      </c>
      <c r="K12" s="3">
        <f t="shared" ref="K12:L12" si="8">K16</f>
        <v>0</v>
      </c>
      <c r="L12" s="3">
        <f t="shared" si="8"/>
        <v>0</v>
      </c>
      <c r="M12" s="110" t="str">
        <f>IFERROR(L12/K12,"")</f>
        <v/>
      </c>
    </row>
    <row r="13" spans="1:13" s="107" customFormat="1" ht="32.25" customHeight="1" x14ac:dyDescent="0.2">
      <c r="A13" s="102" t="s">
        <v>3</v>
      </c>
      <c r="B13" s="103" t="s">
        <v>17</v>
      </c>
      <c r="C13" s="104"/>
      <c r="D13" s="103"/>
      <c r="E13" s="105"/>
      <c r="F13" s="105"/>
      <c r="G13" s="106"/>
      <c r="H13" s="105"/>
      <c r="I13" s="105"/>
      <c r="J13" s="106"/>
      <c r="K13" s="105"/>
      <c r="L13" s="105"/>
      <c r="M13" s="106"/>
    </row>
    <row r="14" spans="1:13" s="94" customFormat="1" ht="32.25" customHeight="1" x14ac:dyDescent="0.2">
      <c r="A14" s="9"/>
      <c r="B14" s="113" t="s">
        <v>19</v>
      </c>
      <c r="C14" s="114"/>
      <c r="D14" s="113"/>
      <c r="E14" s="115">
        <f>E18+E22+E26+E30+E34+E38+E42+E50+E54+E58+E62+E66</f>
        <v>51830000000</v>
      </c>
      <c r="F14" s="115">
        <f>F18+F22+F26+F30+F34+F38+F42+F50+F54+F58+F62+F66</f>
        <v>8409777362</v>
      </c>
      <c r="G14" s="110">
        <f t="shared" ref="G14:G45" si="9">IFERROR(F14/E14,"")</f>
        <v>0.16225694312174416</v>
      </c>
      <c r="H14" s="115">
        <f>H18+H22+H26+H30+H34+H38+H42+H50+H54+H58+H62+H66</f>
        <v>46700000000</v>
      </c>
      <c r="I14" s="115">
        <f>I18+I22+I26+I30+I34+I38+I42+I50+I54+I58+I62+I66</f>
        <v>6703083000</v>
      </c>
      <c r="J14" s="110">
        <f t="shared" ref="J14:J45" si="10">IFERROR(I14/H14,"")</f>
        <v>0.14353496788008566</v>
      </c>
      <c r="K14" s="115">
        <f>K18+K22+K26+K30+K34+K38+K42+K50+K54+K58+K62+K66</f>
        <v>5130000000</v>
      </c>
      <c r="L14" s="115">
        <f>L18+L22+L26+L30+L34+L38+L42+L50+L54+L58+L62+L66</f>
        <v>1706694362</v>
      </c>
      <c r="M14" s="110">
        <f t="shared" ref="M14:M45" si="11">IFERROR(L14/K14,"")</f>
        <v>0.33268895945419102</v>
      </c>
    </row>
    <row r="15" spans="1:13" s="94" customFormat="1" ht="32.25" customHeight="1" x14ac:dyDescent="0.2">
      <c r="A15" s="9"/>
      <c r="B15" s="113" t="s">
        <v>20</v>
      </c>
      <c r="C15" s="114"/>
      <c r="D15" s="113"/>
      <c r="E15" s="115">
        <f t="shared" ref="E15" si="12">E19+E23+E27+E31+E35+E39+E43+E51+E55+E59+E63+E67</f>
        <v>14710000000</v>
      </c>
      <c r="F15" s="115">
        <f t="shared" ref="F15" si="13">F19+F23+F27+F31+F35+F39+F43+F51+F55+F59+F63+F67</f>
        <v>3078579362</v>
      </c>
      <c r="G15" s="110">
        <f t="shared" si="9"/>
        <v>0.2092847968728756</v>
      </c>
      <c r="H15" s="115">
        <f t="shared" ref="H15:H16" si="14">H19+H23+H27+H31+H35+H39+H43+H51+H55+H59+H63+H67</f>
        <v>9580000000</v>
      </c>
      <c r="I15" s="115">
        <f t="shared" ref="I15" si="15">I19+I23+I27+I31+I35+I39+I43+I51+I55+I59+I63+I67</f>
        <v>1371885000</v>
      </c>
      <c r="J15" s="110">
        <f t="shared" si="10"/>
        <v>0.14320302713987473</v>
      </c>
      <c r="K15" s="115">
        <f t="shared" ref="K15" si="16">K19+K23+K27+K31+K35+K39+K43+K51+K55+K59+K63+K67</f>
        <v>5130000000</v>
      </c>
      <c r="L15" s="115">
        <f t="shared" ref="L15" si="17">L19+L23+L27+L31+L35+L39+L43+L51+L55+L59+L63+L67</f>
        <v>1706694362</v>
      </c>
      <c r="M15" s="110">
        <f t="shared" si="11"/>
        <v>0.33268895945419102</v>
      </c>
    </row>
    <row r="16" spans="1:13" s="94" customFormat="1" ht="32.25" customHeight="1" x14ac:dyDescent="0.2">
      <c r="A16" s="9"/>
      <c r="B16" s="116" t="s">
        <v>21</v>
      </c>
      <c r="C16" s="117"/>
      <c r="D16" s="116"/>
      <c r="E16" s="115">
        <f t="shared" ref="E16" si="18">E20+E24+E28+E32+E36+E40+E44+E52+E56+E60+E64+E68</f>
        <v>37120000000</v>
      </c>
      <c r="F16" s="115">
        <f t="shared" ref="F16" si="19">F20+F24+F28+F32+F36+F40+F44+F52+F56+F60+F64+F68</f>
        <v>5331198000</v>
      </c>
      <c r="G16" s="110">
        <f t="shared" si="9"/>
        <v>0.14362063577586207</v>
      </c>
      <c r="H16" s="115">
        <f t="shared" si="14"/>
        <v>37120000000</v>
      </c>
      <c r="I16" s="115">
        <f t="shared" ref="I16" si="20">I20+I24+I28+I32+I36+I40+I44+I52+I56+I60+I64+I68</f>
        <v>5331198000</v>
      </c>
      <c r="J16" s="110">
        <f t="shared" si="10"/>
        <v>0.14362063577586207</v>
      </c>
      <c r="K16" s="115">
        <f t="shared" ref="K16" si="21">K20+K24+K28+K32+K36+K40+K44+K52+K56+K60+K64+K68</f>
        <v>0</v>
      </c>
      <c r="L16" s="115">
        <f t="shared" ref="L16" si="22">L20+L24+L28+L32+L36+L40+L44+L52+L56+L60+L64+L68</f>
        <v>0</v>
      </c>
      <c r="M16" s="110" t="str">
        <f t="shared" si="11"/>
        <v/>
      </c>
    </row>
    <row r="17" spans="1:13" s="111" customFormat="1" ht="77.25" customHeight="1" x14ac:dyDescent="0.2">
      <c r="A17" s="8">
        <v>1</v>
      </c>
      <c r="B17" s="2" t="s">
        <v>28</v>
      </c>
      <c r="C17" s="118"/>
      <c r="D17" s="2">
        <v>2631</v>
      </c>
      <c r="E17" s="3"/>
      <c r="F17" s="3"/>
      <c r="G17" s="110" t="str">
        <f t="shared" si="9"/>
        <v/>
      </c>
      <c r="H17" s="3"/>
      <c r="I17" s="3"/>
      <c r="J17" s="110" t="str">
        <f t="shared" si="10"/>
        <v/>
      </c>
      <c r="K17" s="3"/>
      <c r="L17" s="3"/>
      <c r="M17" s="110" t="str">
        <f t="shared" si="11"/>
        <v/>
      </c>
    </row>
    <row r="18" spans="1:13" s="17" customFormat="1" ht="25.5" customHeight="1" x14ac:dyDescent="0.2">
      <c r="A18" s="10"/>
      <c r="B18" s="119" t="s">
        <v>19</v>
      </c>
      <c r="C18" s="120"/>
      <c r="D18" s="119"/>
      <c r="E18" s="1">
        <f>H18+K18</f>
        <v>80000000</v>
      </c>
      <c r="F18" s="1">
        <f>I18+L18</f>
        <v>19700000</v>
      </c>
      <c r="G18" s="121">
        <f t="shared" si="9"/>
        <v>0.24625</v>
      </c>
      <c r="H18" s="1"/>
      <c r="I18" s="1"/>
      <c r="J18" s="121" t="str">
        <f t="shared" si="10"/>
        <v/>
      </c>
      <c r="K18" s="1">
        <f>80000000-60300000+60300000</f>
        <v>80000000</v>
      </c>
      <c r="L18" s="1">
        <v>19700000</v>
      </c>
      <c r="M18" s="121">
        <f t="shared" si="11"/>
        <v>0.24625</v>
      </c>
    </row>
    <row r="19" spans="1:13" s="17" customFormat="1" ht="25.5" customHeight="1" x14ac:dyDescent="0.2">
      <c r="A19" s="10"/>
      <c r="B19" s="119" t="s">
        <v>42</v>
      </c>
      <c r="C19" s="120">
        <v>1</v>
      </c>
      <c r="D19" s="119"/>
      <c r="E19" s="1">
        <f>H19+K19</f>
        <v>80000000</v>
      </c>
      <c r="F19" s="1">
        <f>I19+L19</f>
        <v>19700000</v>
      </c>
      <c r="G19" s="121">
        <f t="shared" si="9"/>
        <v>0.24625</v>
      </c>
      <c r="H19" s="1">
        <f>H18</f>
        <v>0</v>
      </c>
      <c r="I19" s="1">
        <f>I18</f>
        <v>0</v>
      </c>
      <c r="J19" s="121" t="str">
        <f t="shared" si="10"/>
        <v/>
      </c>
      <c r="K19" s="1">
        <f>K18*C19</f>
        <v>80000000</v>
      </c>
      <c r="L19" s="1">
        <f>L18*C19</f>
        <v>19700000</v>
      </c>
      <c r="M19" s="121">
        <f t="shared" si="11"/>
        <v>0.24625</v>
      </c>
    </row>
    <row r="20" spans="1:13" s="17" customFormat="1" ht="25.5" customHeight="1" x14ac:dyDescent="0.2">
      <c r="A20" s="10"/>
      <c r="B20" s="12" t="s">
        <v>43</v>
      </c>
      <c r="C20" s="122">
        <v>0</v>
      </c>
      <c r="D20" s="119"/>
      <c r="E20" s="1">
        <f>E18-E19</f>
        <v>0</v>
      </c>
      <c r="F20" s="1">
        <f>F18-F19</f>
        <v>0</v>
      </c>
      <c r="G20" s="121" t="str">
        <f t="shared" si="9"/>
        <v/>
      </c>
      <c r="H20" s="1">
        <f>H18-H19</f>
        <v>0</v>
      </c>
      <c r="I20" s="1">
        <f>I18-I19</f>
        <v>0</v>
      </c>
      <c r="J20" s="121" t="str">
        <f t="shared" si="10"/>
        <v/>
      </c>
      <c r="K20" s="1">
        <f>K18-K19</f>
        <v>0</v>
      </c>
      <c r="L20" s="1">
        <f>L18-L19</f>
        <v>0</v>
      </c>
      <c r="M20" s="121" t="str">
        <f t="shared" si="11"/>
        <v/>
      </c>
    </row>
    <row r="21" spans="1:13" s="111" customFormat="1" ht="44.25" customHeight="1" x14ac:dyDescent="0.2">
      <c r="A21" s="8">
        <v>2</v>
      </c>
      <c r="B21" s="2" t="s">
        <v>13</v>
      </c>
      <c r="C21" s="118"/>
      <c r="D21" s="2">
        <v>2628</v>
      </c>
      <c r="E21" s="3"/>
      <c r="F21" s="3"/>
      <c r="G21" s="110" t="str">
        <f t="shared" si="9"/>
        <v/>
      </c>
      <c r="H21" s="3"/>
      <c r="I21" s="3"/>
      <c r="J21" s="110" t="str">
        <f t="shared" si="10"/>
        <v/>
      </c>
      <c r="K21" s="3"/>
      <c r="L21" s="3"/>
      <c r="M21" s="110" t="str">
        <f t="shared" si="11"/>
        <v/>
      </c>
    </row>
    <row r="22" spans="1:13" s="17" customFormat="1" ht="23.25" customHeight="1" x14ac:dyDescent="0.2">
      <c r="A22" s="10"/>
      <c r="B22" s="119" t="s">
        <v>19</v>
      </c>
      <c r="C22" s="120"/>
      <c r="D22" s="119"/>
      <c r="E22" s="1">
        <f>H22+K22</f>
        <v>80000000</v>
      </c>
      <c r="F22" s="1">
        <f>I22+L22</f>
        <v>20000000</v>
      </c>
      <c r="G22" s="121">
        <f t="shared" si="9"/>
        <v>0.25</v>
      </c>
      <c r="H22" s="1"/>
      <c r="I22" s="1"/>
      <c r="J22" s="121" t="str">
        <f t="shared" si="10"/>
        <v/>
      </c>
      <c r="K22" s="1">
        <f>80000000-60000000+60000000</f>
        <v>80000000</v>
      </c>
      <c r="L22" s="1">
        <v>20000000</v>
      </c>
      <c r="M22" s="121">
        <f t="shared" si="11"/>
        <v>0.25</v>
      </c>
    </row>
    <row r="23" spans="1:13" s="17" customFormat="1" ht="23.25" customHeight="1" x14ac:dyDescent="0.2">
      <c r="A23" s="10"/>
      <c r="B23" s="12" t="s">
        <v>44</v>
      </c>
      <c r="C23" s="122">
        <v>1</v>
      </c>
      <c r="D23" s="119"/>
      <c r="E23" s="1">
        <f>H23+K23</f>
        <v>80000000</v>
      </c>
      <c r="F23" s="1">
        <f>I23+L23</f>
        <v>20000000</v>
      </c>
      <c r="G23" s="121">
        <f t="shared" si="9"/>
        <v>0.25</v>
      </c>
      <c r="H23" s="1">
        <f>H22</f>
        <v>0</v>
      </c>
      <c r="I23" s="1">
        <f>I22</f>
        <v>0</v>
      </c>
      <c r="J23" s="121" t="str">
        <f t="shared" si="10"/>
        <v/>
      </c>
      <c r="K23" s="1">
        <f>K22</f>
        <v>80000000</v>
      </c>
      <c r="L23" s="1">
        <f>L22*C23</f>
        <v>20000000</v>
      </c>
      <c r="M23" s="121">
        <f t="shared" si="11"/>
        <v>0.25</v>
      </c>
    </row>
    <row r="24" spans="1:13" s="17" customFormat="1" ht="23.25" customHeight="1" x14ac:dyDescent="0.2">
      <c r="A24" s="10"/>
      <c r="B24" s="12" t="s">
        <v>45</v>
      </c>
      <c r="C24" s="122">
        <v>0</v>
      </c>
      <c r="D24" s="119"/>
      <c r="E24" s="1">
        <f>E22-E23</f>
        <v>0</v>
      </c>
      <c r="F24" s="1">
        <f>F22-F23</f>
        <v>0</v>
      </c>
      <c r="G24" s="121" t="str">
        <f t="shared" si="9"/>
        <v/>
      </c>
      <c r="H24" s="1">
        <f>H22-H23</f>
        <v>0</v>
      </c>
      <c r="I24" s="1">
        <f>I22-I23</f>
        <v>0</v>
      </c>
      <c r="J24" s="121" t="str">
        <f t="shared" si="10"/>
        <v/>
      </c>
      <c r="K24" s="1">
        <f>K22-K23</f>
        <v>0</v>
      </c>
      <c r="L24" s="1">
        <f>L22-L23</f>
        <v>0</v>
      </c>
      <c r="M24" s="121" t="str">
        <f t="shared" si="11"/>
        <v/>
      </c>
    </row>
    <row r="25" spans="1:13" s="111" customFormat="1" ht="42.75" customHeight="1" x14ac:dyDescent="0.2">
      <c r="A25" s="8">
        <v>3</v>
      </c>
      <c r="B25" s="2" t="s">
        <v>37</v>
      </c>
      <c r="C25" s="118"/>
      <c r="D25" s="2"/>
      <c r="E25" s="3"/>
      <c r="F25" s="3"/>
      <c r="G25" s="110" t="str">
        <f t="shared" si="9"/>
        <v/>
      </c>
      <c r="H25" s="3"/>
      <c r="I25" s="3"/>
      <c r="J25" s="110" t="str">
        <f t="shared" si="10"/>
        <v/>
      </c>
      <c r="K25" s="3"/>
      <c r="L25" s="3"/>
      <c r="M25" s="110" t="str">
        <f t="shared" si="11"/>
        <v/>
      </c>
    </row>
    <row r="26" spans="1:13" s="17" customFormat="1" ht="23.25" customHeight="1" x14ac:dyDescent="0.2">
      <c r="A26" s="10"/>
      <c r="B26" s="119" t="s">
        <v>19</v>
      </c>
      <c r="C26" s="120"/>
      <c r="D26" s="119"/>
      <c r="E26" s="1">
        <f>H26+K26</f>
        <v>42000000000</v>
      </c>
      <c r="F26" s="1">
        <f>I26+L26</f>
        <v>6203065000</v>
      </c>
      <c r="G26" s="121">
        <f t="shared" si="9"/>
        <v>0.14769202380952381</v>
      </c>
      <c r="H26" s="1">
        <f>42000000000-36328910000+36328910000</f>
        <v>42000000000</v>
      </c>
      <c r="I26" s="1">
        <f>3843765000+2350200000</f>
        <v>6193965000</v>
      </c>
      <c r="J26" s="121">
        <f t="shared" si="10"/>
        <v>0.14747535714285714</v>
      </c>
      <c r="K26" s="1"/>
      <c r="L26" s="1">
        <v>9100000</v>
      </c>
      <c r="M26" s="121" t="str">
        <f t="shared" si="11"/>
        <v/>
      </c>
    </row>
    <row r="27" spans="1:13" s="17" customFormat="1" ht="23.25" customHeight="1" x14ac:dyDescent="0.2">
      <c r="A27" s="10"/>
      <c r="B27" s="119" t="s">
        <v>38</v>
      </c>
      <c r="C27" s="120">
        <v>0.2</v>
      </c>
      <c r="D27" s="119"/>
      <c r="E27" s="1">
        <f>H27+K27</f>
        <v>8400000000</v>
      </c>
      <c r="F27" s="1">
        <f>I27+L27</f>
        <v>1247893000</v>
      </c>
      <c r="G27" s="121">
        <f t="shared" si="9"/>
        <v>0.14855869047619047</v>
      </c>
      <c r="H27" s="1">
        <f>H26*20%</f>
        <v>8400000000</v>
      </c>
      <c r="I27" s="1">
        <f>I26*20%</f>
        <v>1238793000</v>
      </c>
      <c r="J27" s="121">
        <f t="shared" si="10"/>
        <v>0.14747535714285714</v>
      </c>
      <c r="K27" s="1">
        <f>K26</f>
        <v>0</v>
      </c>
      <c r="L27" s="1">
        <f>L26</f>
        <v>9100000</v>
      </c>
      <c r="M27" s="121" t="str">
        <f t="shared" si="11"/>
        <v/>
      </c>
    </row>
    <row r="28" spans="1:13" s="17" customFormat="1" ht="23.25" customHeight="1" x14ac:dyDescent="0.2">
      <c r="A28" s="10"/>
      <c r="B28" s="12" t="s">
        <v>39</v>
      </c>
      <c r="C28" s="122">
        <v>0.8</v>
      </c>
      <c r="D28" s="119"/>
      <c r="E28" s="1">
        <f>E26-E27</f>
        <v>33600000000</v>
      </c>
      <c r="F28" s="1">
        <f>F26-F27</f>
        <v>4955172000</v>
      </c>
      <c r="G28" s="121">
        <f t="shared" si="9"/>
        <v>0.14747535714285714</v>
      </c>
      <c r="H28" s="1">
        <f>H26-H27</f>
        <v>33600000000</v>
      </c>
      <c r="I28" s="1">
        <f>I26-I27</f>
        <v>4955172000</v>
      </c>
      <c r="J28" s="121">
        <f t="shared" si="10"/>
        <v>0.14747535714285714</v>
      </c>
      <c r="K28" s="1">
        <f>K26-K27</f>
        <v>0</v>
      </c>
      <c r="L28" s="1">
        <f>L26-L27</f>
        <v>0</v>
      </c>
      <c r="M28" s="121" t="str">
        <f t="shared" si="11"/>
        <v/>
      </c>
    </row>
    <row r="29" spans="1:13" s="111" customFormat="1" ht="46.5" customHeight="1" x14ac:dyDescent="0.2">
      <c r="A29" s="8">
        <v>4</v>
      </c>
      <c r="B29" s="2" t="s">
        <v>29</v>
      </c>
      <c r="C29" s="118"/>
      <c r="D29" s="2">
        <v>2618</v>
      </c>
      <c r="E29" s="3"/>
      <c r="F29" s="3"/>
      <c r="G29" s="110" t="str">
        <f t="shared" si="9"/>
        <v/>
      </c>
      <c r="H29" s="3"/>
      <c r="I29" s="3"/>
      <c r="J29" s="110" t="str">
        <f t="shared" si="10"/>
        <v/>
      </c>
      <c r="K29" s="3"/>
      <c r="L29" s="3"/>
      <c r="M29" s="110" t="str">
        <f t="shared" si="11"/>
        <v/>
      </c>
    </row>
    <row r="30" spans="1:13" s="17" customFormat="1" ht="22.5" customHeight="1" x14ac:dyDescent="0.2">
      <c r="A30" s="10"/>
      <c r="B30" s="119" t="s">
        <v>19</v>
      </c>
      <c r="C30" s="120"/>
      <c r="D30" s="119"/>
      <c r="E30" s="1">
        <f>H30+K30</f>
        <v>4300000000</v>
      </c>
      <c r="F30" s="1">
        <f>I30+L30</f>
        <v>1108894362</v>
      </c>
      <c r="G30" s="121">
        <f t="shared" si="9"/>
        <v>0.25788240976744187</v>
      </c>
      <c r="H30" s="1"/>
      <c r="I30" s="1"/>
      <c r="J30" s="121" t="str">
        <f t="shared" si="10"/>
        <v/>
      </c>
      <c r="K30" s="1">
        <f>4300000000-3191105638+3191105638</f>
        <v>4300000000</v>
      </c>
      <c r="L30" s="1">
        <v>1108894362</v>
      </c>
      <c r="M30" s="121">
        <f t="shared" si="11"/>
        <v>0.25788240976744187</v>
      </c>
    </row>
    <row r="31" spans="1:13" s="17" customFormat="1" ht="22.5" customHeight="1" x14ac:dyDescent="0.2">
      <c r="A31" s="10"/>
      <c r="B31" s="119" t="s">
        <v>44</v>
      </c>
      <c r="C31" s="120">
        <v>1</v>
      </c>
      <c r="D31" s="119"/>
      <c r="E31" s="1">
        <f>H31+K31</f>
        <v>4300000000</v>
      </c>
      <c r="F31" s="1">
        <f>I31+L31</f>
        <v>1108894362</v>
      </c>
      <c r="G31" s="121">
        <f t="shared" si="9"/>
        <v>0.25788240976744187</v>
      </c>
      <c r="H31" s="1">
        <f>H30</f>
        <v>0</v>
      </c>
      <c r="I31" s="1">
        <f>I30</f>
        <v>0</v>
      </c>
      <c r="J31" s="121" t="str">
        <f t="shared" si="10"/>
        <v/>
      </c>
      <c r="K31" s="1">
        <f>K30</f>
        <v>4300000000</v>
      </c>
      <c r="L31" s="1">
        <f>L30*C31</f>
        <v>1108894362</v>
      </c>
      <c r="M31" s="121">
        <f t="shared" si="11"/>
        <v>0.25788240976744187</v>
      </c>
    </row>
    <row r="32" spans="1:13" s="17" customFormat="1" ht="22.5" customHeight="1" x14ac:dyDescent="0.2">
      <c r="A32" s="10"/>
      <c r="B32" s="12" t="s">
        <v>45</v>
      </c>
      <c r="C32" s="122">
        <v>0</v>
      </c>
      <c r="D32" s="119"/>
      <c r="E32" s="1">
        <f>E30-E31</f>
        <v>0</v>
      </c>
      <c r="F32" s="1">
        <f>F30-F31</f>
        <v>0</v>
      </c>
      <c r="G32" s="121" t="str">
        <f t="shared" si="9"/>
        <v/>
      </c>
      <c r="H32" s="1">
        <f>H30-H31</f>
        <v>0</v>
      </c>
      <c r="I32" s="1">
        <f>I30-I31</f>
        <v>0</v>
      </c>
      <c r="J32" s="121" t="str">
        <f t="shared" si="10"/>
        <v/>
      </c>
      <c r="K32" s="1">
        <f>K30-K31</f>
        <v>0</v>
      </c>
      <c r="L32" s="1">
        <f>L30-L31</f>
        <v>0</v>
      </c>
      <c r="M32" s="121" t="str">
        <f t="shared" si="11"/>
        <v/>
      </c>
    </row>
    <row r="33" spans="1:13" s="111" customFormat="1" ht="30" customHeight="1" x14ac:dyDescent="0.2">
      <c r="A33" s="8">
        <v>5</v>
      </c>
      <c r="B33" s="2" t="s">
        <v>30</v>
      </c>
      <c r="C33" s="118"/>
      <c r="D33" s="2">
        <v>2634</v>
      </c>
      <c r="E33" s="3"/>
      <c r="F33" s="3"/>
      <c r="G33" s="110" t="str">
        <f t="shared" si="9"/>
        <v/>
      </c>
      <c r="H33" s="3"/>
      <c r="I33" s="3"/>
      <c r="J33" s="110" t="str">
        <f t="shared" si="10"/>
        <v/>
      </c>
      <c r="K33" s="3"/>
      <c r="L33" s="3"/>
      <c r="M33" s="110" t="str">
        <f t="shared" si="11"/>
        <v/>
      </c>
    </row>
    <row r="34" spans="1:13" s="17" customFormat="1" ht="22.5" customHeight="1" x14ac:dyDescent="0.2">
      <c r="A34" s="10"/>
      <c r="B34" s="119" t="s">
        <v>19</v>
      </c>
      <c r="C34" s="120"/>
      <c r="D34" s="119"/>
      <c r="E34" s="1">
        <f>H34+K34</f>
        <v>120000000</v>
      </c>
      <c r="F34" s="1">
        <f>I34+L34</f>
        <v>29000000</v>
      </c>
      <c r="G34" s="121">
        <f t="shared" si="9"/>
        <v>0.24166666666666667</v>
      </c>
      <c r="H34" s="1"/>
      <c r="I34" s="1"/>
      <c r="J34" s="121" t="str">
        <f t="shared" si="10"/>
        <v/>
      </c>
      <c r="K34" s="1">
        <f>120000000-91000000+91000000</f>
        <v>120000000</v>
      </c>
      <c r="L34" s="1">
        <v>29000000</v>
      </c>
      <c r="M34" s="121">
        <f t="shared" si="11"/>
        <v>0.24166666666666667</v>
      </c>
    </row>
    <row r="35" spans="1:13" s="17" customFormat="1" ht="22.5" customHeight="1" x14ac:dyDescent="0.2">
      <c r="A35" s="10"/>
      <c r="B35" s="119" t="s">
        <v>38</v>
      </c>
      <c r="C35" s="120">
        <v>1</v>
      </c>
      <c r="D35" s="119"/>
      <c r="E35" s="1">
        <f>H35+K35</f>
        <v>120000000</v>
      </c>
      <c r="F35" s="1">
        <f>I35+L35</f>
        <v>29000000</v>
      </c>
      <c r="G35" s="121">
        <f t="shared" si="9"/>
        <v>0.24166666666666667</v>
      </c>
      <c r="H35" s="1">
        <f>H34</f>
        <v>0</v>
      </c>
      <c r="I35" s="1">
        <f>I34</f>
        <v>0</v>
      </c>
      <c r="J35" s="121" t="str">
        <f t="shared" si="10"/>
        <v/>
      </c>
      <c r="K35" s="1">
        <f>K34*C35</f>
        <v>120000000</v>
      </c>
      <c r="L35" s="1">
        <f>L34*C35</f>
        <v>29000000</v>
      </c>
      <c r="M35" s="121">
        <f t="shared" si="11"/>
        <v>0.24166666666666667</v>
      </c>
    </row>
    <row r="36" spans="1:13" s="17" customFormat="1" ht="22.5" customHeight="1" x14ac:dyDescent="0.2">
      <c r="A36" s="10"/>
      <c r="B36" s="12" t="s">
        <v>39</v>
      </c>
      <c r="C36" s="122">
        <v>0</v>
      </c>
      <c r="D36" s="119"/>
      <c r="E36" s="1">
        <f>E34-E35</f>
        <v>0</v>
      </c>
      <c r="F36" s="1">
        <f>F34-F35</f>
        <v>0</v>
      </c>
      <c r="G36" s="121" t="str">
        <f t="shared" si="9"/>
        <v/>
      </c>
      <c r="H36" s="1">
        <f>H34-H35</f>
        <v>0</v>
      </c>
      <c r="I36" s="1">
        <f>I34-I35</f>
        <v>0</v>
      </c>
      <c r="J36" s="121" t="str">
        <f t="shared" si="10"/>
        <v/>
      </c>
      <c r="K36" s="1">
        <f>K34-K35</f>
        <v>0</v>
      </c>
      <c r="L36" s="1">
        <f>L34-L35</f>
        <v>0</v>
      </c>
      <c r="M36" s="121" t="str">
        <f t="shared" si="11"/>
        <v/>
      </c>
    </row>
    <row r="37" spans="1:13" s="111" customFormat="1" ht="42.75" customHeight="1" x14ac:dyDescent="0.2">
      <c r="A37" s="8">
        <v>6</v>
      </c>
      <c r="B37" s="2" t="s">
        <v>31</v>
      </c>
      <c r="C37" s="118"/>
      <c r="D37" s="2"/>
      <c r="E37" s="3"/>
      <c r="F37" s="3"/>
      <c r="G37" s="110" t="str">
        <f t="shared" si="9"/>
        <v/>
      </c>
      <c r="H37" s="3"/>
      <c r="I37" s="3"/>
      <c r="J37" s="110" t="str">
        <f t="shared" si="10"/>
        <v/>
      </c>
      <c r="K37" s="3"/>
      <c r="L37" s="3"/>
      <c r="M37" s="110" t="str">
        <f t="shared" si="11"/>
        <v/>
      </c>
    </row>
    <row r="38" spans="1:13" s="17" customFormat="1" ht="25.5" customHeight="1" x14ac:dyDescent="0.2">
      <c r="A38" s="10"/>
      <c r="B38" s="119" t="s">
        <v>19</v>
      </c>
      <c r="C38" s="120"/>
      <c r="D38" s="119"/>
      <c r="E38" s="1">
        <f>H38+K38</f>
        <v>3900000000</v>
      </c>
      <c r="F38" s="1">
        <f>I38+L38</f>
        <v>404890000</v>
      </c>
      <c r="G38" s="121">
        <f t="shared" si="9"/>
        <v>0.10381794871794872</v>
      </c>
      <c r="H38" s="1">
        <f>3900000000-3495390000+3495390000</f>
        <v>3900000000</v>
      </c>
      <c r="I38" s="1">
        <f>284020000+120870000</f>
        <v>404890000</v>
      </c>
      <c r="J38" s="121">
        <f t="shared" si="10"/>
        <v>0.10381794871794872</v>
      </c>
      <c r="K38" s="1"/>
      <c r="L38" s="1"/>
      <c r="M38" s="121" t="str">
        <f t="shared" si="11"/>
        <v/>
      </c>
    </row>
    <row r="39" spans="1:13" s="17" customFormat="1" ht="25.5" customHeight="1" x14ac:dyDescent="0.2">
      <c r="A39" s="10"/>
      <c r="B39" s="119" t="s">
        <v>38</v>
      </c>
      <c r="C39" s="120">
        <v>0.2</v>
      </c>
      <c r="D39" s="119"/>
      <c r="E39" s="1">
        <f>H39+K39</f>
        <v>780000000</v>
      </c>
      <c r="F39" s="1">
        <f>I39+L39</f>
        <v>80978000</v>
      </c>
      <c r="G39" s="121">
        <f t="shared" si="9"/>
        <v>0.10381794871794872</v>
      </c>
      <c r="H39" s="1">
        <f>H38*20%</f>
        <v>780000000</v>
      </c>
      <c r="I39" s="1">
        <f>I38*C39</f>
        <v>80978000</v>
      </c>
      <c r="J39" s="121">
        <f t="shared" si="10"/>
        <v>0.10381794871794872</v>
      </c>
      <c r="K39" s="1">
        <f>K38</f>
        <v>0</v>
      </c>
      <c r="L39" s="1">
        <f>L38</f>
        <v>0</v>
      </c>
      <c r="M39" s="121" t="str">
        <f t="shared" si="11"/>
        <v/>
      </c>
    </row>
    <row r="40" spans="1:13" s="17" customFormat="1" ht="25.5" customHeight="1" x14ac:dyDescent="0.2">
      <c r="A40" s="10"/>
      <c r="B40" s="12" t="s">
        <v>39</v>
      </c>
      <c r="C40" s="122">
        <v>0.8</v>
      </c>
      <c r="D40" s="119"/>
      <c r="E40" s="1">
        <f>E38-E39</f>
        <v>3120000000</v>
      </c>
      <c r="F40" s="1">
        <f>F38-F39</f>
        <v>323912000</v>
      </c>
      <c r="G40" s="121">
        <f t="shared" si="9"/>
        <v>0.10381794871794872</v>
      </c>
      <c r="H40" s="1">
        <f>H38-H39</f>
        <v>3120000000</v>
      </c>
      <c r="I40" s="1">
        <f>I38-I39</f>
        <v>323912000</v>
      </c>
      <c r="J40" s="121">
        <f t="shared" si="10"/>
        <v>0.10381794871794872</v>
      </c>
      <c r="K40" s="1">
        <f>K38-K39</f>
        <v>0</v>
      </c>
      <c r="L40" s="1">
        <f>L38-L39</f>
        <v>0</v>
      </c>
      <c r="M40" s="121" t="str">
        <f t="shared" si="11"/>
        <v/>
      </c>
    </row>
    <row r="41" spans="1:13" s="111" customFormat="1" ht="33" customHeight="1" x14ac:dyDescent="0.2">
      <c r="A41" s="8">
        <v>7</v>
      </c>
      <c r="B41" s="2" t="s">
        <v>32</v>
      </c>
      <c r="C41" s="118"/>
      <c r="D41" s="2"/>
      <c r="E41" s="3"/>
      <c r="F41" s="3"/>
      <c r="G41" s="110" t="str">
        <f t="shared" si="9"/>
        <v/>
      </c>
      <c r="H41" s="3"/>
      <c r="I41" s="3"/>
      <c r="J41" s="110" t="str">
        <f t="shared" si="10"/>
        <v/>
      </c>
      <c r="K41" s="3"/>
      <c r="L41" s="3"/>
      <c r="M41" s="110" t="str">
        <f t="shared" si="11"/>
        <v/>
      </c>
    </row>
    <row r="42" spans="1:13" s="17" customFormat="1" ht="24" customHeight="1" x14ac:dyDescent="0.2">
      <c r="A42" s="10"/>
      <c r="B42" s="119" t="s">
        <v>19</v>
      </c>
      <c r="C42" s="120"/>
      <c r="D42" s="119"/>
      <c r="E42" s="1">
        <f>H42+K42</f>
        <v>800000000</v>
      </c>
      <c r="F42" s="1">
        <f>I42+L42</f>
        <v>104228000</v>
      </c>
      <c r="G42" s="121">
        <f t="shared" si="9"/>
        <v>0.13028500000000001</v>
      </c>
      <c r="H42" s="1">
        <f>800000000-462847000+462847000</f>
        <v>800000000</v>
      </c>
      <c r="I42" s="1">
        <f>68140000+36088000</f>
        <v>104228000</v>
      </c>
      <c r="J42" s="121">
        <f t="shared" si="10"/>
        <v>0.13028500000000001</v>
      </c>
      <c r="K42" s="1"/>
      <c r="L42" s="1"/>
      <c r="M42" s="121" t="str">
        <f t="shared" si="11"/>
        <v/>
      </c>
    </row>
    <row r="43" spans="1:13" s="17" customFormat="1" ht="24" customHeight="1" x14ac:dyDescent="0.2">
      <c r="A43" s="10"/>
      <c r="B43" s="119" t="s">
        <v>40</v>
      </c>
      <c r="C43" s="120">
        <v>0.5</v>
      </c>
      <c r="D43" s="119"/>
      <c r="E43" s="1">
        <f>H43+K43</f>
        <v>400000000</v>
      </c>
      <c r="F43" s="1">
        <f>I43+L43</f>
        <v>52114000</v>
      </c>
      <c r="G43" s="121">
        <f t="shared" si="9"/>
        <v>0.13028500000000001</v>
      </c>
      <c r="H43" s="1">
        <f>H42*50%</f>
        <v>400000000</v>
      </c>
      <c r="I43" s="1">
        <f>I42*C43</f>
        <v>52114000</v>
      </c>
      <c r="J43" s="121">
        <f t="shared" si="10"/>
        <v>0.13028500000000001</v>
      </c>
      <c r="K43" s="1">
        <f>K42</f>
        <v>0</v>
      </c>
      <c r="L43" s="1">
        <f>L42</f>
        <v>0</v>
      </c>
      <c r="M43" s="121" t="str">
        <f t="shared" si="11"/>
        <v/>
      </c>
    </row>
    <row r="44" spans="1:13" s="17" customFormat="1" ht="24" customHeight="1" x14ac:dyDescent="0.2">
      <c r="A44" s="10"/>
      <c r="B44" s="12" t="s">
        <v>41</v>
      </c>
      <c r="C44" s="122">
        <v>0.5</v>
      </c>
      <c r="D44" s="119"/>
      <c r="E44" s="1">
        <f>E42-E43</f>
        <v>400000000</v>
      </c>
      <c r="F44" s="1">
        <f>F42-F43</f>
        <v>52114000</v>
      </c>
      <c r="G44" s="121">
        <f t="shared" si="9"/>
        <v>0.13028500000000001</v>
      </c>
      <c r="H44" s="1">
        <f>H42-H43</f>
        <v>400000000</v>
      </c>
      <c r="I44" s="1">
        <f>I42-I43</f>
        <v>52114000</v>
      </c>
      <c r="J44" s="121">
        <f t="shared" si="10"/>
        <v>0.13028500000000001</v>
      </c>
      <c r="K44" s="1">
        <f>K42-K43</f>
        <v>0</v>
      </c>
      <c r="L44" s="1">
        <f>L42-L43</f>
        <v>0</v>
      </c>
      <c r="M44" s="121" t="str">
        <f t="shared" si="11"/>
        <v/>
      </c>
    </row>
    <row r="45" spans="1:13" s="111" customFormat="1" ht="31.5" hidden="1" x14ac:dyDescent="0.2">
      <c r="A45" s="8">
        <v>8</v>
      </c>
      <c r="B45" s="2" t="s">
        <v>33</v>
      </c>
      <c r="C45" s="118"/>
      <c r="D45" s="2"/>
      <c r="E45" s="3"/>
      <c r="F45" s="3"/>
      <c r="G45" s="110" t="str">
        <f t="shared" si="9"/>
        <v/>
      </c>
      <c r="H45" s="3"/>
      <c r="I45" s="3"/>
      <c r="J45" s="110" t="str">
        <f t="shared" si="10"/>
        <v/>
      </c>
      <c r="K45" s="3"/>
      <c r="L45" s="3"/>
      <c r="M45" s="110" t="str">
        <f t="shared" si="11"/>
        <v/>
      </c>
    </row>
    <row r="46" spans="1:13" s="17" customFormat="1" ht="15.75" hidden="1" x14ac:dyDescent="0.2">
      <c r="A46" s="10"/>
      <c r="B46" s="119" t="s">
        <v>19</v>
      </c>
      <c r="C46" s="120"/>
      <c r="D46" s="119"/>
      <c r="E46" s="1">
        <f>H46+K46</f>
        <v>0</v>
      </c>
      <c r="F46" s="1">
        <f>I46+L46</f>
        <v>0</v>
      </c>
      <c r="G46" s="121" t="str">
        <f t="shared" ref="G46:G77" si="23">IFERROR(F46/E46,"")</f>
        <v/>
      </c>
      <c r="H46" s="1"/>
      <c r="I46" s="1"/>
      <c r="J46" s="121" t="str">
        <f t="shared" ref="J46:J77" si="24">IFERROR(I46/H46,"")</f>
        <v/>
      </c>
      <c r="K46" s="1"/>
      <c r="L46" s="1"/>
      <c r="M46" s="121" t="str">
        <f t="shared" ref="M46:M77" si="25">IFERROR(L46/K46,"")</f>
        <v/>
      </c>
    </row>
    <row r="47" spans="1:13" s="17" customFormat="1" ht="15.75" hidden="1" x14ac:dyDescent="0.2">
      <c r="A47" s="10"/>
      <c r="B47" s="119" t="s">
        <v>44</v>
      </c>
      <c r="C47" s="120">
        <v>1</v>
      </c>
      <c r="D47" s="119"/>
      <c r="E47" s="1">
        <f>H47+K47</f>
        <v>0</v>
      </c>
      <c r="F47" s="1">
        <f>I47+L47</f>
        <v>0</v>
      </c>
      <c r="G47" s="121" t="str">
        <f t="shared" si="23"/>
        <v/>
      </c>
      <c r="H47" s="1">
        <f>H46</f>
        <v>0</v>
      </c>
      <c r="I47" s="1">
        <f>I46</f>
        <v>0</v>
      </c>
      <c r="J47" s="121" t="str">
        <f t="shared" si="24"/>
        <v/>
      </c>
      <c r="K47" s="1">
        <f>K46</f>
        <v>0</v>
      </c>
      <c r="L47" s="1">
        <f>L46</f>
        <v>0</v>
      </c>
      <c r="M47" s="121" t="str">
        <f t="shared" si="25"/>
        <v/>
      </c>
    </row>
    <row r="48" spans="1:13" s="17" customFormat="1" ht="15.75" hidden="1" x14ac:dyDescent="0.2">
      <c r="A48" s="10"/>
      <c r="B48" s="12" t="s">
        <v>45</v>
      </c>
      <c r="C48" s="122">
        <v>0</v>
      </c>
      <c r="D48" s="119"/>
      <c r="E48" s="1">
        <f>E46-E47</f>
        <v>0</v>
      </c>
      <c r="F48" s="1">
        <f>F46-F47</f>
        <v>0</v>
      </c>
      <c r="G48" s="121" t="str">
        <f t="shared" si="23"/>
        <v/>
      </c>
      <c r="H48" s="1">
        <f>H46-H47</f>
        <v>0</v>
      </c>
      <c r="I48" s="1">
        <f>I46-I47</f>
        <v>0</v>
      </c>
      <c r="J48" s="121" t="str">
        <f t="shared" si="24"/>
        <v/>
      </c>
      <c r="K48" s="1">
        <f>K46-K47</f>
        <v>0</v>
      </c>
      <c r="L48" s="1">
        <f>L46-L47</f>
        <v>0</v>
      </c>
      <c r="M48" s="121" t="str">
        <f t="shared" si="25"/>
        <v/>
      </c>
    </row>
    <row r="49" spans="1:13" s="111" customFormat="1" ht="30.75" customHeight="1" x14ac:dyDescent="0.2">
      <c r="A49" s="8">
        <v>8</v>
      </c>
      <c r="B49" s="2" t="s">
        <v>34</v>
      </c>
      <c r="C49" s="118"/>
      <c r="D49" s="2">
        <v>2632</v>
      </c>
      <c r="E49" s="3"/>
      <c r="F49" s="3"/>
      <c r="G49" s="110" t="str">
        <f t="shared" si="23"/>
        <v/>
      </c>
      <c r="H49" s="3"/>
      <c r="I49" s="3"/>
      <c r="J49" s="110" t="str">
        <f t="shared" si="24"/>
        <v/>
      </c>
      <c r="K49" s="3"/>
      <c r="L49" s="3"/>
      <c r="M49" s="110" t="str">
        <f t="shared" si="25"/>
        <v/>
      </c>
    </row>
    <row r="50" spans="1:13" s="17" customFormat="1" ht="24" customHeight="1" x14ac:dyDescent="0.2">
      <c r="A50" s="10"/>
      <c r="B50" s="119" t="s">
        <v>19</v>
      </c>
      <c r="C50" s="120"/>
      <c r="D50" s="119"/>
      <c r="E50" s="1">
        <f>H50+K50</f>
        <v>6000000</v>
      </c>
      <c r="F50" s="1">
        <f>I50+L50</f>
        <v>0</v>
      </c>
      <c r="G50" s="121">
        <f t="shared" si="23"/>
        <v>0</v>
      </c>
      <c r="H50" s="1"/>
      <c r="I50" s="1"/>
      <c r="J50" s="121" t="str">
        <f t="shared" si="24"/>
        <v/>
      </c>
      <c r="K50" s="1">
        <f>6000000-6000000+6000000</f>
        <v>6000000</v>
      </c>
      <c r="L50" s="1"/>
      <c r="M50" s="121">
        <f t="shared" si="25"/>
        <v>0</v>
      </c>
    </row>
    <row r="51" spans="1:13" s="17" customFormat="1" ht="24" customHeight="1" x14ac:dyDescent="0.2">
      <c r="A51" s="10"/>
      <c r="B51" s="119" t="s">
        <v>44</v>
      </c>
      <c r="C51" s="120">
        <v>1</v>
      </c>
      <c r="D51" s="119"/>
      <c r="E51" s="1">
        <f>H51+K51</f>
        <v>6000000</v>
      </c>
      <c r="F51" s="1">
        <f>I51+L51</f>
        <v>0</v>
      </c>
      <c r="G51" s="121">
        <f t="shared" si="23"/>
        <v>0</v>
      </c>
      <c r="H51" s="1">
        <f>H50</f>
        <v>0</v>
      </c>
      <c r="I51" s="1">
        <f>I50</f>
        <v>0</v>
      </c>
      <c r="J51" s="121" t="str">
        <f t="shared" si="24"/>
        <v/>
      </c>
      <c r="K51" s="1">
        <f>K50</f>
        <v>6000000</v>
      </c>
      <c r="L51" s="1">
        <f>L50</f>
        <v>0</v>
      </c>
      <c r="M51" s="121">
        <f t="shared" si="25"/>
        <v>0</v>
      </c>
    </row>
    <row r="52" spans="1:13" s="17" customFormat="1" ht="24" customHeight="1" x14ac:dyDescent="0.2">
      <c r="A52" s="10"/>
      <c r="B52" s="12" t="s">
        <v>45</v>
      </c>
      <c r="C52" s="122">
        <v>0</v>
      </c>
      <c r="D52" s="119"/>
      <c r="E52" s="1">
        <f>E50-E51</f>
        <v>0</v>
      </c>
      <c r="F52" s="1">
        <f>F50-F51</f>
        <v>0</v>
      </c>
      <c r="G52" s="121" t="str">
        <f t="shared" si="23"/>
        <v/>
      </c>
      <c r="H52" s="1">
        <f>H50-H51</f>
        <v>0</v>
      </c>
      <c r="I52" s="1">
        <f>I50-I51</f>
        <v>0</v>
      </c>
      <c r="J52" s="121" t="str">
        <f t="shared" si="24"/>
        <v/>
      </c>
      <c r="K52" s="1">
        <f>K50-K51</f>
        <v>0</v>
      </c>
      <c r="L52" s="1">
        <f>L50-L51</f>
        <v>0</v>
      </c>
      <c r="M52" s="121" t="str">
        <f t="shared" si="25"/>
        <v/>
      </c>
    </row>
    <row r="53" spans="1:13" s="111" customFormat="1" ht="44.45" customHeight="1" x14ac:dyDescent="0.2">
      <c r="A53" s="8">
        <v>9</v>
      </c>
      <c r="B53" s="2" t="s">
        <v>35</v>
      </c>
      <c r="C53" s="118"/>
      <c r="D53" s="2">
        <v>2632</v>
      </c>
      <c r="E53" s="3"/>
      <c r="F53" s="3"/>
      <c r="G53" s="110" t="str">
        <f t="shared" si="23"/>
        <v/>
      </c>
      <c r="H53" s="3"/>
      <c r="I53" s="3"/>
      <c r="J53" s="110" t="str">
        <f t="shared" si="24"/>
        <v/>
      </c>
      <c r="K53" s="3"/>
      <c r="L53" s="3"/>
      <c r="M53" s="110" t="str">
        <f t="shared" si="25"/>
        <v/>
      </c>
    </row>
    <row r="54" spans="1:13" s="17" customFormat="1" ht="24" customHeight="1" x14ac:dyDescent="0.2">
      <c r="A54" s="10"/>
      <c r="B54" s="119" t="s">
        <v>19</v>
      </c>
      <c r="C54" s="120"/>
      <c r="D54" s="119"/>
      <c r="E54" s="1">
        <f>H54+K54</f>
        <v>2000000</v>
      </c>
      <c r="F54" s="1">
        <f>I54+L54</f>
        <v>0</v>
      </c>
      <c r="G54" s="121">
        <f t="shared" si="23"/>
        <v>0</v>
      </c>
      <c r="H54" s="1"/>
      <c r="I54" s="1"/>
      <c r="J54" s="121" t="str">
        <f t="shared" si="24"/>
        <v/>
      </c>
      <c r="K54" s="1">
        <f>2000000-2000000+2000000</f>
        <v>2000000</v>
      </c>
      <c r="L54" s="1"/>
      <c r="M54" s="121">
        <f t="shared" si="25"/>
        <v>0</v>
      </c>
    </row>
    <row r="55" spans="1:13" s="17" customFormat="1" ht="24" customHeight="1" x14ac:dyDescent="0.2">
      <c r="A55" s="10"/>
      <c r="B55" s="119" t="s">
        <v>40</v>
      </c>
      <c r="C55" s="120">
        <v>1</v>
      </c>
      <c r="D55" s="119"/>
      <c r="E55" s="1">
        <f>H55+K55</f>
        <v>2000000</v>
      </c>
      <c r="F55" s="1">
        <f>I55+L55</f>
        <v>0</v>
      </c>
      <c r="G55" s="121">
        <f t="shared" si="23"/>
        <v>0</v>
      </c>
      <c r="H55" s="1">
        <f>H54</f>
        <v>0</v>
      </c>
      <c r="I55" s="1">
        <f>I54</f>
        <v>0</v>
      </c>
      <c r="J55" s="121" t="str">
        <f t="shared" si="24"/>
        <v/>
      </c>
      <c r="K55" s="1">
        <f>K54*C55</f>
        <v>2000000</v>
      </c>
      <c r="L55" s="1">
        <f>L54</f>
        <v>0</v>
      </c>
      <c r="M55" s="121">
        <f t="shared" si="25"/>
        <v>0</v>
      </c>
    </row>
    <row r="56" spans="1:13" s="17" customFormat="1" ht="24" customHeight="1" x14ac:dyDescent="0.2">
      <c r="A56" s="10"/>
      <c r="B56" s="12" t="s">
        <v>41</v>
      </c>
      <c r="C56" s="122">
        <v>0</v>
      </c>
      <c r="D56" s="119"/>
      <c r="E56" s="1">
        <f>E54-E55</f>
        <v>0</v>
      </c>
      <c r="F56" s="1">
        <f>F54-F55</f>
        <v>0</v>
      </c>
      <c r="G56" s="121" t="str">
        <f t="shared" si="23"/>
        <v/>
      </c>
      <c r="H56" s="1">
        <f>H54-H55</f>
        <v>0</v>
      </c>
      <c r="I56" s="1">
        <f>I54-I55</f>
        <v>0</v>
      </c>
      <c r="J56" s="121" t="str">
        <f t="shared" si="24"/>
        <v/>
      </c>
      <c r="K56" s="1">
        <f>K54-K55</f>
        <v>0</v>
      </c>
      <c r="L56" s="1">
        <f>L54-L55</f>
        <v>0</v>
      </c>
      <c r="M56" s="121" t="str">
        <f t="shared" si="25"/>
        <v/>
      </c>
    </row>
    <row r="57" spans="1:13" s="111" customFormat="1" ht="39.75" customHeight="1" x14ac:dyDescent="0.2">
      <c r="A57" s="8">
        <v>10</v>
      </c>
      <c r="B57" s="2" t="s">
        <v>36</v>
      </c>
      <c r="C57" s="118"/>
      <c r="D57" s="2">
        <v>2634</v>
      </c>
      <c r="E57" s="3"/>
      <c r="F57" s="3"/>
      <c r="G57" s="110" t="str">
        <f t="shared" si="23"/>
        <v/>
      </c>
      <c r="H57" s="3"/>
      <c r="I57" s="3"/>
      <c r="J57" s="110" t="str">
        <f t="shared" si="24"/>
        <v/>
      </c>
      <c r="K57" s="3"/>
      <c r="L57" s="3"/>
      <c r="M57" s="110" t="str">
        <f t="shared" si="25"/>
        <v/>
      </c>
    </row>
    <row r="58" spans="1:13" s="17" customFormat="1" ht="22.5" customHeight="1" x14ac:dyDescent="0.2">
      <c r="A58" s="10"/>
      <c r="B58" s="119" t="s">
        <v>19</v>
      </c>
      <c r="C58" s="120"/>
      <c r="D58" s="119"/>
      <c r="E58" s="1">
        <f>H58+K58</f>
        <v>40000000</v>
      </c>
      <c r="F58" s="1">
        <f>I58+L58</f>
        <v>0</v>
      </c>
      <c r="G58" s="121">
        <f t="shared" si="23"/>
        <v>0</v>
      </c>
      <c r="H58" s="1"/>
      <c r="I58" s="1"/>
      <c r="J58" s="121" t="str">
        <f t="shared" si="24"/>
        <v/>
      </c>
      <c r="K58" s="1">
        <f>40000000-40000000+40000000</f>
        <v>40000000</v>
      </c>
      <c r="L58" s="1"/>
      <c r="M58" s="121">
        <f t="shared" si="25"/>
        <v>0</v>
      </c>
    </row>
    <row r="59" spans="1:13" s="17" customFormat="1" ht="22.5" customHeight="1" x14ac:dyDescent="0.2">
      <c r="A59" s="10"/>
      <c r="B59" s="119" t="s">
        <v>46</v>
      </c>
      <c r="C59" s="120">
        <v>1</v>
      </c>
      <c r="D59" s="119"/>
      <c r="E59" s="1">
        <f>H59+K59</f>
        <v>40000000</v>
      </c>
      <c r="F59" s="1">
        <f>I59+L59</f>
        <v>0</v>
      </c>
      <c r="G59" s="121">
        <f t="shared" si="23"/>
        <v>0</v>
      </c>
      <c r="H59" s="1">
        <f>H58</f>
        <v>0</v>
      </c>
      <c r="I59" s="1">
        <f>I58</f>
        <v>0</v>
      </c>
      <c r="J59" s="121" t="str">
        <f t="shared" si="24"/>
        <v/>
      </c>
      <c r="K59" s="1">
        <f>K58*C59</f>
        <v>40000000</v>
      </c>
      <c r="L59" s="1">
        <f>L58*C59</f>
        <v>0</v>
      </c>
      <c r="M59" s="121">
        <f t="shared" si="25"/>
        <v>0</v>
      </c>
    </row>
    <row r="60" spans="1:13" s="17" customFormat="1" ht="22.5" customHeight="1" x14ac:dyDescent="0.2">
      <c r="A60" s="10"/>
      <c r="B60" s="12" t="s">
        <v>47</v>
      </c>
      <c r="C60" s="122">
        <v>0</v>
      </c>
      <c r="D60" s="119"/>
      <c r="E60" s="1">
        <f>E58-E59</f>
        <v>0</v>
      </c>
      <c r="F60" s="1">
        <f>F58-F59</f>
        <v>0</v>
      </c>
      <c r="G60" s="121" t="str">
        <f t="shared" si="23"/>
        <v/>
      </c>
      <c r="H60" s="1">
        <f>H58-H59</f>
        <v>0</v>
      </c>
      <c r="I60" s="1">
        <f>I58-I59</f>
        <v>0</v>
      </c>
      <c r="J60" s="121" t="str">
        <f t="shared" si="24"/>
        <v/>
      </c>
      <c r="K60" s="1">
        <f>K58-K59</f>
        <v>0</v>
      </c>
      <c r="L60" s="1">
        <f>L58-L59</f>
        <v>0</v>
      </c>
      <c r="M60" s="121" t="str">
        <f t="shared" si="25"/>
        <v/>
      </c>
    </row>
    <row r="61" spans="1:13" s="111" customFormat="1" ht="51.75" customHeight="1" x14ac:dyDescent="0.2">
      <c r="A61" s="8">
        <v>11</v>
      </c>
      <c r="B61" s="2" t="s">
        <v>49</v>
      </c>
      <c r="C61" s="118"/>
      <c r="D61" s="2">
        <v>2632</v>
      </c>
      <c r="E61" s="3"/>
      <c r="F61" s="3"/>
      <c r="G61" s="110" t="str">
        <f t="shared" si="23"/>
        <v/>
      </c>
      <c r="H61" s="3"/>
      <c r="I61" s="3"/>
      <c r="J61" s="110" t="str">
        <f t="shared" si="24"/>
        <v/>
      </c>
      <c r="K61" s="3"/>
      <c r="L61" s="3"/>
      <c r="M61" s="110" t="str">
        <f t="shared" si="25"/>
        <v/>
      </c>
    </row>
    <row r="62" spans="1:13" s="17" customFormat="1" ht="24" customHeight="1" x14ac:dyDescent="0.2">
      <c r="A62" s="10"/>
      <c r="B62" s="119" t="s">
        <v>19</v>
      </c>
      <c r="C62" s="120"/>
      <c r="D62" s="119"/>
      <c r="E62" s="1">
        <f>H62+K62</f>
        <v>500000000</v>
      </c>
      <c r="F62" s="1">
        <f>I62+L62</f>
        <v>520000000</v>
      </c>
      <c r="G62" s="121">
        <f t="shared" si="23"/>
        <v>1.04</v>
      </c>
      <c r="H62" s="1"/>
      <c r="I62" s="1"/>
      <c r="J62" s="121" t="str">
        <f t="shared" si="24"/>
        <v/>
      </c>
      <c r="K62" s="1">
        <v>500000000</v>
      </c>
      <c r="L62" s="1">
        <v>520000000</v>
      </c>
      <c r="M62" s="121">
        <f t="shared" si="25"/>
        <v>1.04</v>
      </c>
    </row>
    <row r="63" spans="1:13" s="17" customFormat="1" ht="24" customHeight="1" x14ac:dyDescent="0.2">
      <c r="A63" s="10"/>
      <c r="B63" s="119" t="s">
        <v>46</v>
      </c>
      <c r="C63" s="120">
        <v>1</v>
      </c>
      <c r="D63" s="119"/>
      <c r="E63" s="1">
        <f>H63+K63</f>
        <v>500000000</v>
      </c>
      <c r="F63" s="1">
        <f>I63+L63</f>
        <v>520000000</v>
      </c>
      <c r="G63" s="121">
        <f t="shared" si="23"/>
        <v>1.04</v>
      </c>
      <c r="H63" s="1">
        <f>H62</f>
        <v>0</v>
      </c>
      <c r="I63" s="1">
        <f>I62</f>
        <v>0</v>
      </c>
      <c r="J63" s="121" t="str">
        <f t="shared" si="24"/>
        <v/>
      </c>
      <c r="K63" s="1">
        <f>K62*C63</f>
        <v>500000000</v>
      </c>
      <c r="L63" s="1">
        <f>L62</f>
        <v>520000000</v>
      </c>
      <c r="M63" s="121">
        <f t="shared" si="25"/>
        <v>1.04</v>
      </c>
    </row>
    <row r="64" spans="1:13" s="17" customFormat="1" ht="24" customHeight="1" x14ac:dyDescent="0.2">
      <c r="A64" s="10"/>
      <c r="B64" s="12" t="s">
        <v>47</v>
      </c>
      <c r="C64" s="122">
        <v>0</v>
      </c>
      <c r="D64" s="119"/>
      <c r="E64" s="1">
        <f>E62-E63</f>
        <v>0</v>
      </c>
      <c r="F64" s="1">
        <f>F62-F63</f>
        <v>0</v>
      </c>
      <c r="G64" s="121" t="str">
        <f t="shared" si="23"/>
        <v/>
      </c>
      <c r="H64" s="1">
        <f>H62-H63</f>
        <v>0</v>
      </c>
      <c r="I64" s="1">
        <f>I62-I63</f>
        <v>0</v>
      </c>
      <c r="J64" s="121" t="str">
        <f t="shared" si="24"/>
        <v/>
      </c>
      <c r="K64" s="1">
        <f>K62-K63</f>
        <v>0</v>
      </c>
      <c r="L64" s="1">
        <f>L62-L63</f>
        <v>0</v>
      </c>
      <c r="M64" s="121" t="str">
        <f t="shared" si="25"/>
        <v/>
      </c>
    </row>
    <row r="65" spans="1:13" s="111" customFormat="1" ht="51.75" customHeight="1" x14ac:dyDescent="0.2">
      <c r="A65" s="8">
        <v>12</v>
      </c>
      <c r="B65" s="2" t="s">
        <v>50</v>
      </c>
      <c r="C65" s="118"/>
      <c r="D65" s="2">
        <v>2632</v>
      </c>
      <c r="E65" s="3"/>
      <c r="F65" s="3"/>
      <c r="G65" s="110" t="str">
        <f t="shared" si="23"/>
        <v/>
      </c>
      <c r="H65" s="3"/>
      <c r="I65" s="3"/>
      <c r="J65" s="110" t="str">
        <f t="shared" si="24"/>
        <v/>
      </c>
      <c r="K65" s="3"/>
      <c r="L65" s="3"/>
      <c r="M65" s="110" t="str">
        <f t="shared" si="25"/>
        <v/>
      </c>
    </row>
    <row r="66" spans="1:13" s="17" customFormat="1" ht="22.5" customHeight="1" x14ac:dyDescent="0.2">
      <c r="A66" s="10"/>
      <c r="B66" s="119" t="s">
        <v>19</v>
      </c>
      <c r="C66" s="120"/>
      <c r="D66" s="119"/>
      <c r="E66" s="1">
        <f>H66+K66</f>
        <v>2000000</v>
      </c>
      <c r="F66" s="1">
        <f>I66+L66</f>
        <v>0</v>
      </c>
      <c r="G66" s="121">
        <f t="shared" si="23"/>
        <v>0</v>
      </c>
      <c r="H66" s="1"/>
      <c r="I66" s="1"/>
      <c r="J66" s="121" t="str">
        <f t="shared" si="24"/>
        <v/>
      </c>
      <c r="K66" s="1">
        <f>2000000-2000000+2000000</f>
        <v>2000000</v>
      </c>
      <c r="L66" s="1"/>
      <c r="M66" s="121">
        <f t="shared" si="25"/>
        <v>0</v>
      </c>
    </row>
    <row r="67" spans="1:13" s="17" customFormat="1" ht="22.5" customHeight="1" x14ac:dyDescent="0.2">
      <c r="A67" s="10"/>
      <c r="B67" s="119" t="s">
        <v>46</v>
      </c>
      <c r="C67" s="120">
        <v>1</v>
      </c>
      <c r="D67" s="119"/>
      <c r="E67" s="1">
        <f>H67+K67</f>
        <v>2000000</v>
      </c>
      <c r="F67" s="1">
        <f>I67+L67</f>
        <v>0</v>
      </c>
      <c r="G67" s="121">
        <f t="shared" si="23"/>
        <v>0</v>
      </c>
      <c r="H67" s="1">
        <f>H66</f>
        <v>0</v>
      </c>
      <c r="I67" s="1">
        <f>I66</f>
        <v>0</v>
      </c>
      <c r="J67" s="121" t="str">
        <f t="shared" si="24"/>
        <v/>
      </c>
      <c r="K67" s="1">
        <f>K66*C67</f>
        <v>2000000</v>
      </c>
      <c r="L67" s="1">
        <f>L66</f>
        <v>0</v>
      </c>
      <c r="M67" s="121">
        <f t="shared" si="25"/>
        <v>0</v>
      </c>
    </row>
    <row r="68" spans="1:13" s="17" customFormat="1" ht="22.5" customHeight="1" x14ac:dyDescent="0.2">
      <c r="A68" s="10"/>
      <c r="B68" s="12" t="s">
        <v>47</v>
      </c>
      <c r="C68" s="122">
        <v>0</v>
      </c>
      <c r="D68" s="119"/>
      <c r="E68" s="1">
        <f>E66-E67</f>
        <v>0</v>
      </c>
      <c r="F68" s="1">
        <f>F66-F67</f>
        <v>0</v>
      </c>
      <c r="G68" s="121" t="str">
        <f t="shared" si="23"/>
        <v/>
      </c>
      <c r="H68" s="1">
        <f>H66-H67</f>
        <v>0</v>
      </c>
      <c r="I68" s="1">
        <f>I66-I67</f>
        <v>0</v>
      </c>
      <c r="J68" s="121" t="str">
        <f t="shared" si="24"/>
        <v/>
      </c>
      <c r="K68" s="1">
        <f>K66-K67</f>
        <v>0</v>
      </c>
      <c r="L68" s="1">
        <f>L66-L67</f>
        <v>0</v>
      </c>
      <c r="M68" s="121" t="str">
        <f t="shared" si="25"/>
        <v/>
      </c>
    </row>
    <row r="69" spans="1:13" s="107" customFormat="1" ht="26.25" customHeight="1" x14ac:dyDescent="0.2">
      <c r="A69" s="123" t="s">
        <v>4</v>
      </c>
      <c r="B69" s="124" t="s">
        <v>18</v>
      </c>
      <c r="C69" s="125"/>
      <c r="D69" s="124"/>
      <c r="E69" s="126">
        <f t="shared" ref="E69:F69" si="26">E70+E71</f>
        <v>4080000000</v>
      </c>
      <c r="F69" s="126">
        <f t="shared" si="26"/>
        <v>493215500</v>
      </c>
      <c r="G69" s="110">
        <f t="shared" si="23"/>
        <v>0.12088615196078431</v>
      </c>
      <c r="H69" s="126">
        <f t="shared" ref="H69:I69" si="27">H70+H71</f>
        <v>3900000000</v>
      </c>
      <c r="I69" s="126">
        <f t="shared" si="27"/>
        <v>473515500</v>
      </c>
      <c r="J69" s="110">
        <f t="shared" si="24"/>
        <v>0.12141423076923077</v>
      </c>
      <c r="K69" s="126">
        <f t="shared" ref="K69:L69" si="28">K70+K71</f>
        <v>180000000</v>
      </c>
      <c r="L69" s="126">
        <f t="shared" si="28"/>
        <v>19700000</v>
      </c>
      <c r="M69" s="110">
        <f t="shared" si="25"/>
        <v>0.10944444444444444</v>
      </c>
    </row>
    <row r="70" spans="1:13" s="17" customFormat="1" ht="41.25" customHeight="1" x14ac:dyDescent="0.2">
      <c r="A70" s="10">
        <v>1</v>
      </c>
      <c r="B70" s="5" t="s">
        <v>26</v>
      </c>
      <c r="C70" s="127">
        <v>1</v>
      </c>
      <c r="D70" s="4"/>
      <c r="E70" s="1">
        <f>H70+K70</f>
        <v>3900000000</v>
      </c>
      <c r="F70" s="1">
        <f>I70+L70</f>
        <v>474215500</v>
      </c>
      <c r="G70" s="121">
        <f t="shared" si="23"/>
        <v>0.12159371794871796</v>
      </c>
      <c r="H70" s="1">
        <v>3900000000</v>
      </c>
      <c r="I70" s="1">
        <f>(268635000+500)+204880000</f>
        <v>473515500</v>
      </c>
      <c r="J70" s="121">
        <f t="shared" si="24"/>
        <v>0.12141423076923077</v>
      </c>
      <c r="K70" s="1"/>
      <c r="L70" s="1">
        <v>700000</v>
      </c>
      <c r="M70" s="121" t="str">
        <f t="shared" si="25"/>
        <v/>
      </c>
    </row>
    <row r="71" spans="1:13" s="17" customFormat="1" ht="39.75" customHeight="1" x14ac:dyDescent="0.2">
      <c r="A71" s="11">
        <v>2</v>
      </c>
      <c r="B71" s="128" t="s">
        <v>27</v>
      </c>
      <c r="C71" s="129">
        <v>1</v>
      </c>
      <c r="D71" s="13"/>
      <c r="E71" s="6">
        <f>H71+K71</f>
        <v>180000000</v>
      </c>
      <c r="F71" s="6">
        <f>I71+L71</f>
        <v>19000000</v>
      </c>
      <c r="G71" s="130">
        <f t="shared" si="23"/>
        <v>0.10555555555555556</v>
      </c>
      <c r="H71" s="6"/>
      <c r="I71" s="6"/>
      <c r="J71" s="130" t="str">
        <f t="shared" si="24"/>
        <v/>
      </c>
      <c r="K71" s="6">
        <v>180000000</v>
      </c>
      <c r="L71" s="6">
        <v>19000000</v>
      </c>
      <c r="M71" s="130">
        <f t="shared" si="25"/>
        <v>0.10555555555555556</v>
      </c>
    </row>
    <row r="73" spans="1:13" s="16" customFormat="1" ht="18.75" x14ac:dyDescent="0.3">
      <c r="A73" s="134"/>
      <c r="B73" s="133" t="s">
        <v>143</v>
      </c>
      <c r="E73" s="131"/>
      <c r="F73" s="131"/>
      <c r="G73" s="134"/>
      <c r="H73" s="131"/>
      <c r="I73" s="135" t="s">
        <v>144</v>
      </c>
      <c r="J73" s="135"/>
      <c r="K73" s="135"/>
      <c r="L73" s="135"/>
      <c r="M73" s="135"/>
    </row>
    <row r="74" spans="1:13" s="16" customFormat="1" ht="18.75" x14ac:dyDescent="0.3">
      <c r="A74" s="134"/>
      <c r="E74" s="131"/>
      <c r="F74" s="131"/>
      <c r="G74" s="134"/>
      <c r="H74" s="131"/>
      <c r="I74" s="135" t="s">
        <v>145</v>
      </c>
      <c r="J74" s="135"/>
      <c r="K74" s="135"/>
      <c r="L74" s="135"/>
      <c r="M74" s="135"/>
    </row>
    <row r="75" spans="1:13" s="16" customFormat="1" ht="18.75" x14ac:dyDescent="0.3">
      <c r="A75" s="134"/>
      <c r="E75" s="131"/>
      <c r="F75" s="131"/>
      <c r="G75" s="134"/>
      <c r="H75" s="131"/>
      <c r="I75" s="131"/>
      <c r="J75" s="134"/>
      <c r="K75" s="131"/>
      <c r="L75" s="131"/>
      <c r="M75" s="134"/>
    </row>
    <row r="76" spans="1:13" s="16" customFormat="1" ht="18.75" x14ac:dyDescent="0.3">
      <c r="A76" s="134"/>
      <c r="E76" s="131"/>
      <c r="F76" s="131"/>
      <c r="G76" s="134"/>
      <c r="H76" s="131"/>
      <c r="I76" s="131"/>
      <c r="J76" s="134"/>
      <c r="K76" s="131"/>
      <c r="L76" s="131"/>
      <c r="M76" s="134"/>
    </row>
    <row r="77" spans="1:13" s="16" customFormat="1" ht="18.75" x14ac:dyDescent="0.3">
      <c r="A77" s="134"/>
      <c r="E77" s="131"/>
      <c r="F77" s="131"/>
      <c r="G77" s="134"/>
      <c r="H77" s="131"/>
      <c r="I77" s="131"/>
      <c r="J77" s="134"/>
      <c r="K77" s="131"/>
      <c r="L77" s="131"/>
      <c r="M77" s="134"/>
    </row>
    <row r="78" spans="1:13" s="16" customFormat="1" ht="18.75" x14ac:dyDescent="0.3">
      <c r="A78" s="134"/>
      <c r="E78" s="131"/>
      <c r="F78" s="131"/>
      <c r="G78" s="134"/>
      <c r="H78" s="131"/>
      <c r="I78" s="131"/>
      <c r="J78" s="134"/>
      <c r="K78" s="131"/>
      <c r="L78" s="131"/>
      <c r="M78" s="134"/>
    </row>
    <row r="79" spans="1:13" s="16" customFormat="1" ht="18.75" x14ac:dyDescent="0.3">
      <c r="A79" s="134"/>
      <c r="B79" s="133" t="s">
        <v>146</v>
      </c>
      <c r="E79" s="131"/>
      <c r="F79" s="131"/>
      <c r="G79" s="134"/>
      <c r="H79" s="131"/>
      <c r="I79" s="131"/>
      <c r="J79" s="134"/>
      <c r="K79" s="131"/>
      <c r="L79" s="131"/>
      <c r="M79" s="134"/>
    </row>
    <row r="80" spans="1:13" s="16" customFormat="1" ht="18.75" x14ac:dyDescent="0.3">
      <c r="A80" s="134"/>
      <c r="E80" s="131"/>
      <c r="F80" s="131"/>
      <c r="G80" s="134"/>
      <c r="H80" s="131"/>
      <c r="I80" s="131"/>
      <c r="J80" s="134"/>
      <c r="K80" s="131"/>
      <c r="L80" s="131"/>
      <c r="M80" s="134"/>
    </row>
  </sheetData>
  <mergeCells count="14">
    <mergeCell ref="A2:M2"/>
    <mergeCell ref="A3:M3"/>
    <mergeCell ref="A4:M4"/>
    <mergeCell ref="D6:D7"/>
    <mergeCell ref="A6:A7"/>
    <mergeCell ref="B6:B7"/>
    <mergeCell ref="I73:M73"/>
    <mergeCell ref="I74:M74"/>
    <mergeCell ref="C6:C7"/>
    <mergeCell ref="E6:E7"/>
    <mergeCell ref="F6:F7"/>
    <mergeCell ref="G6:G7"/>
    <mergeCell ref="H6:J6"/>
    <mergeCell ref="K6:M6"/>
  </mergeCells>
  <printOptions horizontalCentered="1"/>
  <pageMargins left="0.4" right="0.49" top="0.51" bottom="0.51" header="0.2" footer="0.2"/>
  <pageSetup paperSize="9" scale="70" orientation="landscape" r:id="rId1"/>
  <headerFooter>
    <oddFooter>&amp;CMẫu biểu 2a: Trang &amp;P/&amp;N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17" workbookViewId="0">
      <selection activeCell="K33" sqref="K33"/>
    </sheetView>
  </sheetViews>
  <sheetFormatPr defaultColWidth="12" defaultRowHeight="16.5" x14ac:dyDescent="0.25"/>
  <cols>
    <col min="1" max="1" width="56.33203125" style="20" customWidth="1"/>
    <col min="2" max="2" width="12.33203125" style="20" customWidth="1"/>
    <col min="3" max="3" width="10.6640625" style="20" customWidth="1"/>
    <col min="4" max="4" width="9.5" style="20" customWidth="1"/>
    <col min="5" max="5" width="9.1640625" style="20" customWidth="1"/>
    <col min="6" max="9" width="12.33203125" style="20" customWidth="1"/>
    <col min="10" max="10" width="27.5" style="20" bestFit="1" customWidth="1"/>
    <col min="11" max="11" width="21.83203125" style="19" customWidth="1"/>
    <col min="12" max="16384" width="12" style="19"/>
  </cols>
  <sheetData>
    <row r="1" spans="1:11" s="18" customFormat="1" ht="24.95" customHeight="1" x14ac:dyDescent="0.2">
      <c r="A1" s="151" t="s">
        <v>51</v>
      </c>
      <c r="B1" s="151"/>
      <c r="C1" s="151"/>
      <c r="D1" s="151"/>
      <c r="E1" s="151"/>
      <c r="F1" s="151"/>
      <c r="G1" s="151"/>
      <c r="H1" s="151"/>
      <c r="I1" s="151"/>
      <c r="J1" s="151"/>
      <c r="K1" s="18" t="s">
        <v>52</v>
      </c>
    </row>
    <row r="2" spans="1:11" ht="24.75" customHeight="1" x14ac:dyDescent="0.25">
      <c r="A2" s="152" t="s">
        <v>53</v>
      </c>
      <c r="B2" s="152"/>
      <c r="C2" s="152"/>
      <c r="D2" s="152"/>
      <c r="E2" s="152"/>
      <c r="F2" s="152"/>
      <c r="G2" s="152"/>
      <c r="H2" s="152"/>
      <c r="I2" s="152"/>
      <c r="J2" s="152"/>
    </row>
    <row r="3" spans="1:11" ht="21.2" customHeight="1" x14ac:dyDescent="0.25">
      <c r="A3" s="153" t="s">
        <v>54</v>
      </c>
      <c r="B3" s="154"/>
      <c r="C3" s="154"/>
      <c r="D3" s="154"/>
      <c r="E3" s="154"/>
      <c r="F3" s="154"/>
      <c r="G3" s="154"/>
      <c r="H3" s="154"/>
      <c r="I3" s="154"/>
      <c r="J3" s="154"/>
    </row>
    <row r="4" spans="1:11" x14ac:dyDescent="0.25">
      <c r="B4" s="21"/>
      <c r="C4" s="21"/>
      <c r="D4" s="21"/>
      <c r="E4" s="21"/>
      <c r="F4" s="21"/>
      <c r="G4" s="21"/>
      <c r="H4" s="21"/>
      <c r="I4" s="21"/>
      <c r="J4" s="21" t="s">
        <v>55</v>
      </c>
    </row>
    <row r="5" spans="1:11" s="22" customFormat="1" ht="15.75" customHeight="1" x14ac:dyDescent="0.2">
      <c r="A5" s="155" t="s">
        <v>56</v>
      </c>
      <c r="B5" s="157" t="s">
        <v>57</v>
      </c>
      <c r="C5" s="157" t="s">
        <v>58</v>
      </c>
      <c r="D5" s="157" t="s">
        <v>59</v>
      </c>
      <c r="E5" s="157" t="s">
        <v>60</v>
      </c>
      <c r="F5" s="157" t="s">
        <v>61</v>
      </c>
      <c r="G5" s="157" t="s">
        <v>62</v>
      </c>
      <c r="H5" s="146" t="s">
        <v>63</v>
      </c>
      <c r="I5" s="147"/>
      <c r="J5" s="148" t="s">
        <v>12</v>
      </c>
    </row>
    <row r="6" spans="1:11" s="24" customFormat="1" ht="165.75" customHeight="1" x14ac:dyDescent="0.2">
      <c r="A6" s="156"/>
      <c r="B6" s="158"/>
      <c r="C6" s="158"/>
      <c r="D6" s="158"/>
      <c r="E6" s="158"/>
      <c r="F6" s="158"/>
      <c r="G6" s="158"/>
      <c r="H6" s="23" t="s">
        <v>64</v>
      </c>
      <c r="I6" s="23" t="s">
        <v>65</v>
      </c>
      <c r="J6" s="149"/>
    </row>
    <row r="7" spans="1:11" s="22" customFormat="1" ht="15.75" x14ac:dyDescent="0.2">
      <c r="A7" s="25">
        <v>1</v>
      </c>
      <c r="B7" s="25">
        <v>2</v>
      </c>
      <c r="C7" s="25">
        <v>3</v>
      </c>
      <c r="D7" s="25">
        <v>4</v>
      </c>
      <c r="E7" s="25">
        <v>5</v>
      </c>
      <c r="F7" s="25">
        <v>6</v>
      </c>
      <c r="G7" s="25" t="s">
        <v>66</v>
      </c>
      <c r="H7" s="26" t="s">
        <v>67</v>
      </c>
      <c r="I7" s="26" t="s">
        <v>68</v>
      </c>
      <c r="J7" s="26">
        <v>10</v>
      </c>
    </row>
    <row r="8" spans="1:11" s="29" customFormat="1" ht="19.5" customHeight="1" x14ac:dyDescent="0.2">
      <c r="A8" s="27" t="s">
        <v>69</v>
      </c>
      <c r="B8" s="28"/>
      <c r="C8" s="28"/>
      <c r="D8" s="28"/>
      <c r="E8" s="28"/>
      <c r="F8" s="28"/>
      <c r="G8" s="28"/>
      <c r="H8" s="28"/>
      <c r="I8" s="28"/>
      <c r="J8" s="28"/>
    </row>
    <row r="9" spans="1:11" s="32" customFormat="1" ht="19.5" customHeight="1" x14ac:dyDescent="0.2">
      <c r="A9" s="30" t="s">
        <v>70</v>
      </c>
      <c r="B9" s="31">
        <f>B10+B23</f>
        <v>55910</v>
      </c>
      <c r="C9" s="31">
        <f t="shared" ref="C9:I9" si="0">C10+C23</f>
        <v>0</v>
      </c>
      <c r="D9" s="31">
        <f t="shared" si="0"/>
        <v>0</v>
      </c>
      <c r="E9" s="31">
        <f t="shared" si="0"/>
        <v>0</v>
      </c>
      <c r="F9" s="31">
        <f t="shared" si="0"/>
        <v>0</v>
      </c>
      <c r="G9" s="31">
        <f t="shared" si="0"/>
        <v>55910</v>
      </c>
      <c r="H9" s="31">
        <f t="shared" si="0"/>
        <v>0</v>
      </c>
      <c r="I9" s="31">
        <f t="shared" si="0"/>
        <v>0</v>
      </c>
      <c r="J9" s="31"/>
    </row>
    <row r="10" spans="1:11" s="35" customFormat="1" ht="19.5" customHeight="1" x14ac:dyDescent="0.2">
      <c r="A10" s="33" t="s">
        <v>71</v>
      </c>
      <c r="B10" s="34">
        <f>SUM(B11:B22)</f>
        <v>51830</v>
      </c>
      <c r="C10" s="34">
        <f t="shared" ref="C10:I10" si="1">SUM(C11:C22)</f>
        <v>0</v>
      </c>
      <c r="D10" s="34">
        <f t="shared" si="1"/>
        <v>0</v>
      </c>
      <c r="E10" s="34">
        <f t="shared" si="1"/>
        <v>0</v>
      </c>
      <c r="F10" s="34">
        <f t="shared" si="1"/>
        <v>0</v>
      </c>
      <c r="G10" s="34">
        <f t="shared" si="1"/>
        <v>51830</v>
      </c>
      <c r="H10" s="34">
        <f t="shared" si="1"/>
        <v>0</v>
      </c>
      <c r="I10" s="34">
        <f t="shared" si="1"/>
        <v>0</v>
      </c>
      <c r="J10" s="34"/>
    </row>
    <row r="11" spans="1:11" s="39" customFormat="1" ht="31.5" x14ac:dyDescent="0.2">
      <c r="A11" s="36" t="s">
        <v>72</v>
      </c>
      <c r="B11" s="37">
        <v>80</v>
      </c>
      <c r="C11" s="37"/>
      <c r="D11" s="37"/>
      <c r="E11" s="37"/>
      <c r="F11" s="37"/>
      <c r="G11" s="37">
        <f t="shared" ref="G11:G22" si="2">B11-D11-E11-F11</f>
        <v>80</v>
      </c>
      <c r="H11" s="38"/>
      <c r="I11" s="38"/>
      <c r="J11" s="38"/>
    </row>
    <row r="12" spans="1:11" s="39" customFormat="1" ht="19.5" customHeight="1" x14ac:dyDescent="0.2">
      <c r="A12" s="36" t="s">
        <v>73</v>
      </c>
      <c r="B12" s="37">
        <v>6</v>
      </c>
      <c r="C12" s="37"/>
      <c r="D12" s="37"/>
      <c r="E12" s="37"/>
      <c r="F12" s="37"/>
      <c r="G12" s="37">
        <f t="shared" si="2"/>
        <v>6</v>
      </c>
      <c r="H12" s="38"/>
      <c r="I12" s="38"/>
      <c r="J12" s="38"/>
    </row>
    <row r="13" spans="1:11" s="22" customFormat="1" ht="38.25" customHeight="1" x14ac:dyDescent="0.2">
      <c r="A13" s="36" t="s">
        <v>74</v>
      </c>
      <c r="B13" s="37">
        <v>2</v>
      </c>
      <c r="C13" s="37"/>
      <c r="D13" s="37"/>
      <c r="E13" s="37"/>
      <c r="F13" s="37"/>
      <c r="G13" s="37">
        <f t="shared" si="2"/>
        <v>2</v>
      </c>
      <c r="H13" s="40"/>
      <c r="I13" s="41"/>
      <c r="J13" s="41"/>
    </row>
    <row r="14" spans="1:11" s="22" customFormat="1" ht="31.5" x14ac:dyDescent="0.2">
      <c r="A14" s="36" t="s">
        <v>75</v>
      </c>
      <c r="B14" s="37">
        <v>4300</v>
      </c>
      <c r="C14" s="37"/>
      <c r="D14" s="37"/>
      <c r="E14" s="37"/>
      <c r="F14" s="37"/>
      <c r="G14" s="37">
        <f t="shared" si="2"/>
        <v>4300</v>
      </c>
      <c r="H14" s="40"/>
      <c r="I14" s="41"/>
      <c r="J14" s="41"/>
    </row>
    <row r="15" spans="1:11" s="22" customFormat="1" ht="47.25" x14ac:dyDescent="0.2">
      <c r="A15" s="36" t="s">
        <v>76</v>
      </c>
      <c r="B15" s="37">
        <v>80</v>
      </c>
      <c r="C15" s="37"/>
      <c r="D15" s="37"/>
      <c r="E15" s="37"/>
      <c r="F15" s="37"/>
      <c r="G15" s="37">
        <f t="shared" si="2"/>
        <v>80</v>
      </c>
      <c r="H15" s="40"/>
      <c r="I15" s="41"/>
      <c r="J15" s="41"/>
    </row>
    <row r="16" spans="1:11" s="22" customFormat="1" ht="20.25" customHeight="1" x14ac:dyDescent="0.2">
      <c r="A16" s="36" t="s">
        <v>77</v>
      </c>
      <c r="B16" s="37">
        <v>120</v>
      </c>
      <c r="C16" s="37"/>
      <c r="D16" s="37"/>
      <c r="E16" s="37"/>
      <c r="F16" s="37"/>
      <c r="G16" s="37">
        <f t="shared" si="2"/>
        <v>120</v>
      </c>
      <c r="H16" s="40"/>
      <c r="I16" s="41"/>
      <c r="J16" s="41"/>
    </row>
    <row r="17" spans="1:11" s="22" customFormat="1" ht="31.5" x14ac:dyDescent="0.2">
      <c r="A17" s="36" t="s">
        <v>78</v>
      </c>
      <c r="B17" s="37">
        <v>2</v>
      </c>
      <c r="C17" s="37"/>
      <c r="D17" s="37"/>
      <c r="E17" s="37"/>
      <c r="F17" s="37"/>
      <c r="G17" s="37">
        <f t="shared" si="2"/>
        <v>2</v>
      </c>
      <c r="H17" s="40"/>
      <c r="I17" s="41"/>
      <c r="J17" s="41"/>
    </row>
    <row r="18" spans="1:11" s="22" customFormat="1" ht="31.5" x14ac:dyDescent="0.2">
      <c r="A18" s="36" t="s">
        <v>79</v>
      </c>
      <c r="B18" s="37">
        <v>40</v>
      </c>
      <c r="C18" s="37"/>
      <c r="D18" s="37"/>
      <c r="E18" s="37"/>
      <c r="F18" s="37"/>
      <c r="G18" s="37">
        <f t="shared" si="2"/>
        <v>40</v>
      </c>
      <c r="H18" s="40"/>
      <c r="I18" s="41"/>
      <c r="J18" s="41"/>
    </row>
    <row r="19" spans="1:11" s="22" customFormat="1" ht="36" customHeight="1" x14ac:dyDescent="0.2">
      <c r="A19" s="36" t="s">
        <v>80</v>
      </c>
      <c r="B19" s="37">
        <v>500</v>
      </c>
      <c r="C19" s="37"/>
      <c r="D19" s="37"/>
      <c r="E19" s="37"/>
      <c r="F19" s="37"/>
      <c r="G19" s="37">
        <f t="shared" si="2"/>
        <v>500</v>
      </c>
      <c r="H19" s="40"/>
      <c r="I19" s="41"/>
      <c r="J19" s="41"/>
    </row>
    <row r="20" spans="1:11" s="22" customFormat="1" ht="31.5" x14ac:dyDescent="0.2">
      <c r="A20" s="36" t="s">
        <v>81</v>
      </c>
      <c r="B20" s="37">
        <v>42000</v>
      </c>
      <c r="C20" s="37"/>
      <c r="D20" s="37"/>
      <c r="E20" s="37"/>
      <c r="F20" s="37"/>
      <c r="G20" s="37">
        <f t="shared" si="2"/>
        <v>42000</v>
      </c>
      <c r="H20" s="40"/>
      <c r="I20" s="41"/>
      <c r="J20" s="41"/>
    </row>
    <row r="21" spans="1:11" s="22" customFormat="1" ht="19.5" customHeight="1" x14ac:dyDescent="0.2">
      <c r="A21" s="37" t="s">
        <v>82</v>
      </c>
      <c r="B21" s="37">
        <v>800</v>
      </c>
      <c r="C21" s="37"/>
      <c r="D21" s="37"/>
      <c r="E21" s="37"/>
      <c r="F21" s="37"/>
      <c r="G21" s="37">
        <f t="shared" si="2"/>
        <v>800</v>
      </c>
      <c r="H21" s="40"/>
      <c r="I21" s="41"/>
      <c r="J21" s="41"/>
    </row>
    <row r="22" spans="1:11" s="22" customFormat="1" ht="19.5" customHeight="1" x14ac:dyDescent="0.2">
      <c r="A22" s="36" t="s">
        <v>83</v>
      </c>
      <c r="B22" s="37">
        <v>3900</v>
      </c>
      <c r="C22" s="37"/>
      <c r="D22" s="37"/>
      <c r="E22" s="37"/>
      <c r="F22" s="37"/>
      <c r="G22" s="37">
        <f t="shared" si="2"/>
        <v>3900</v>
      </c>
      <c r="H22" s="40"/>
      <c r="I22" s="41"/>
      <c r="J22" s="41"/>
    </row>
    <row r="23" spans="1:11" s="35" customFormat="1" ht="19.5" customHeight="1" x14ac:dyDescent="0.2">
      <c r="A23" s="33" t="s">
        <v>84</v>
      </c>
      <c r="B23" s="34">
        <f t="shared" ref="B23:I23" si="3">SUM(B24:B25)</f>
        <v>4080</v>
      </c>
      <c r="C23" s="34">
        <f t="shared" si="3"/>
        <v>0</v>
      </c>
      <c r="D23" s="34">
        <f t="shared" si="3"/>
        <v>0</v>
      </c>
      <c r="E23" s="34">
        <f t="shared" si="3"/>
        <v>0</v>
      </c>
      <c r="F23" s="34">
        <f t="shared" si="3"/>
        <v>0</v>
      </c>
      <c r="G23" s="34">
        <f t="shared" si="3"/>
        <v>4080</v>
      </c>
      <c r="H23" s="34">
        <f t="shared" si="3"/>
        <v>0</v>
      </c>
      <c r="I23" s="34">
        <f t="shared" si="3"/>
        <v>0</v>
      </c>
      <c r="J23" s="34"/>
    </row>
    <row r="24" spans="1:11" s="22" customFormat="1" ht="19.5" customHeight="1" x14ac:dyDescent="0.2">
      <c r="A24" s="37" t="s">
        <v>85</v>
      </c>
      <c r="B24" s="37">
        <v>180</v>
      </c>
      <c r="C24" s="37"/>
      <c r="D24" s="37"/>
      <c r="E24" s="37"/>
      <c r="F24" s="37"/>
      <c r="G24" s="37">
        <f t="shared" ref="G24:G29" si="4">B24-D24-E24-F24</f>
        <v>180</v>
      </c>
      <c r="H24" s="40"/>
      <c r="I24" s="41"/>
      <c r="J24" s="41"/>
    </row>
    <row r="25" spans="1:11" s="22" customFormat="1" ht="31.5" x14ac:dyDescent="0.2">
      <c r="A25" s="36" t="s">
        <v>86</v>
      </c>
      <c r="B25" s="37">
        <v>3900</v>
      </c>
      <c r="C25" s="37"/>
      <c r="D25" s="37"/>
      <c r="E25" s="37"/>
      <c r="F25" s="37"/>
      <c r="G25" s="37">
        <f t="shared" si="4"/>
        <v>3900</v>
      </c>
      <c r="H25" s="40"/>
      <c r="I25" s="41"/>
      <c r="J25" s="41"/>
    </row>
    <row r="26" spans="1:11" s="32" customFormat="1" ht="22.7" customHeight="1" x14ac:dyDescent="0.2">
      <c r="A26" s="30" t="s">
        <v>87</v>
      </c>
      <c r="B26" s="42">
        <f>SUM(B27:B29)</f>
        <v>37120</v>
      </c>
      <c r="C26" s="42">
        <f t="shared" ref="C26:I26" si="5">SUM(C27:C29)</f>
        <v>0</v>
      </c>
      <c r="D26" s="42">
        <f t="shared" si="5"/>
        <v>0</v>
      </c>
      <c r="E26" s="42">
        <f t="shared" si="5"/>
        <v>0</v>
      </c>
      <c r="F26" s="42">
        <f t="shared" si="5"/>
        <v>0</v>
      </c>
      <c r="G26" s="42">
        <f t="shared" si="5"/>
        <v>37120</v>
      </c>
      <c r="H26" s="42">
        <f t="shared" si="5"/>
        <v>0</v>
      </c>
      <c r="I26" s="42">
        <f t="shared" si="5"/>
        <v>0</v>
      </c>
      <c r="J26" s="31">
        <f>SUM(J27:J28)</f>
        <v>0</v>
      </c>
    </row>
    <row r="27" spans="1:11" s="22" customFormat="1" ht="15.75" x14ac:dyDescent="0.2">
      <c r="A27" s="36" t="s">
        <v>88</v>
      </c>
      <c r="B27" s="41">
        <v>33600</v>
      </c>
      <c r="C27" s="41"/>
      <c r="D27" s="41"/>
      <c r="E27" s="41"/>
      <c r="F27" s="41"/>
      <c r="G27" s="37">
        <f t="shared" si="4"/>
        <v>33600</v>
      </c>
      <c r="H27" s="40"/>
      <c r="I27" s="41"/>
      <c r="J27" s="41"/>
    </row>
    <row r="28" spans="1:11" s="22" customFormat="1" ht="15.75" x14ac:dyDescent="0.2">
      <c r="A28" s="37" t="s">
        <v>89</v>
      </c>
      <c r="B28" s="41">
        <v>400</v>
      </c>
      <c r="C28" s="41"/>
      <c r="D28" s="41"/>
      <c r="E28" s="41"/>
      <c r="F28" s="41"/>
      <c r="G28" s="37">
        <f t="shared" si="4"/>
        <v>400</v>
      </c>
      <c r="H28" s="40"/>
      <c r="I28" s="41"/>
      <c r="J28" s="41"/>
    </row>
    <row r="29" spans="1:11" s="22" customFormat="1" ht="15.75" x14ac:dyDescent="0.2">
      <c r="A29" s="36" t="s">
        <v>90</v>
      </c>
      <c r="B29" s="41">
        <v>3120</v>
      </c>
      <c r="C29" s="41"/>
      <c r="D29" s="41"/>
      <c r="E29" s="41"/>
      <c r="F29" s="41"/>
      <c r="G29" s="37">
        <f t="shared" si="4"/>
        <v>3120</v>
      </c>
      <c r="H29" s="40"/>
      <c r="I29" s="41"/>
      <c r="J29" s="41"/>
    </row>
    <row r="30" spans="1:11" s="32" customFormat="1" ht="15.75" x14ac:dyDescent="0.2">
      <c r="A30" s="30" t="s">
        <v>91</v>
      </c>
      <c r="B30" s="31">
        <f t="shared" ref="B30:I30" si="6">B9-B26</f>
        <v>18790</v>
      </c>
      <c r="C30" s="31">
        <f t="shared" si="6"/>
        <v>0</v>
      </c>
      <c r="D30" s="31">
        <f t="shared" si="6"/>
        <v>0</v>
      </c>
      <c r="E30" s="31">
        <f t="shared" si="6"/>
        <v>0</v>
      </c>
      <c r="F30" s="31">
        <f t="shared" si="6"/>
        <v>0</v>
      </c>
      <c r="G30" s="31">
        <f t="shared" si="6"/>
        <v>18790</v>
      </c>
      <c r="H30" s="31">
        <f t="shared" si="6"/>
        <v>0</v>
      </c>
      <c r="I30" s="31">
        <f t="shared" si="6"/>
        <v>0</v>
      </c>
      <c r="J30" s="31"/>
    </row>
    <row r="31" spans="1:11" s="92" customFormat="1" ht="15.75" x14ac:dyDescent="0.2">
      <c r="A31" s="91" t="s">
        <v>92</v>
      </c>
      <c r="B31" s="90">
        <f t="shared" ref="B31:I31" si="7">B32+B67</f>
        <v>47904</v>
      </c>
      <c r="C31" s="90">
        <f t="shared" si="7"/>
        <v>4551</v>
      </c>
      <c r="D31" s="90">
        <f t="shared" si="7"/>
        <v>248</v>
      </c>
      <c r="E31" s="90">
        <f t="shared" si="7"/>
        <v>0</v>
      </c>
      <c r="F31" s="90">
        <f t="shared" si="7"/>
        <v>0</v>
      </c>
      <c r="G31" s="90">
        <f t="shared" si="7"/>
        <v>47656</v>
      </c>
      <c r="H31" s="90">
        <f t="shared" si="7"/>
        <v>43105</v>
      </c>
      <c r="I31" s="90">
        <f t="shared" si="7"/>
        <v>4551</v>
      </c>
      <c r="J31" s="90"/>
      <c r="K31" s="93" t="e">
        <f>G31*1000000-#REF!</f>
        <v>#REF!</v>
      </c>
    </row>
    <row r="32" spans="1:11" s="32" customFormat="1" ht="31.5" x14ac:dyDescent="0.2">
      <c r="A32" s="43" t="s">
        <v>93</v>
      </c>
      <c r="B32" s="44">
        <f>B33+B45</f>
        <v>47899</v>
      </c>
      <c r="C32" s="44">
        <f t="shared" ref="C32:I32" si="8">C33+C45</f>
        <v>4551</v>
      </c>
      <c r="D32" s="44">
        <f t="shared" si="8"/>
        <v>248</v>
      </c>
      <c r="E32" s="44">
        <f t="shared" si="8"/>
        <v>0</v>
      </c>
      <c r="F32" s="44">
        <f t="shared" si="8"/>
        <v>0</v>
      </c>
      <c r="G32" s="44">
        <f t="shared" si="8"/>
        <v>47651</v>
      </c>
      <c r="H32" s="44">
        <f t="shared" si="8"/>
        <v>43100</v>
      </c>
      <c r="I32" s="44">
        <f t="shared" si="8"/>
        <v>4551</v>
      </c>
      <c r="J32" s="44"/>
      <c r="K32" s="32">
        <v>47656</v>
      </c>
    </row>
    <row r="33" spans="1:12" s="47" customFormat="1" ht="21.2" customHeight="1" x14ac:dyDescent="0.2">
      <c r="A33" s="45" t="s">
        <v>94</v>
      </c>
      <c r="B33" s="46">
        <f>B35</f>
        <v>13142</v>
      </c>
      <c r="C33" s="46">
        <f t="shared" ref="C33:I33" si="9">C35</f>
        <v>3768</v>
      </c>
      <c r="D33" s="46">
        <f t="shared" si="9"/>
        <v>211</v>
      </c>
      <c r="E33" s="46">
        <f t="shared" si="9"/>
        <v>0</v>
      </c>
      <c r="F33" s="46">
        <f t="shared" si="9"/>
        <v>0</v>
      </c>
      <c r="G33" s="46">
        <f t="shared" si="9"/>
        <v>12931</v>
      </c>
      <c r="H33" s="46">
        <f t="shared" si="9"/>
        <v>9163</v>
      </c>
      <c r="I33" s="46">
        <f t="shared" si="9"/>
        <v>3768</v>
      </c>
      <c r="J33" s="46"/>
      <c r="K33" s="47" t="e">
        <f>-K31/1000000</f>
        <v>#REF!</v>
      </c>
      <c r="L33" s="48"/>
    </row>
    <row r="34" spans="1:12" s="35" customFormat="1" ht="21.2" customHeight="1" x14ac:dyDescent="0.2">
      <c r="A34" s="49" t="s">
        <v>95</v>
      </c>
      <c r="B34" s="50">
        <v>55</v>
      </c>
      <c r="C34" s="38"/>
      <c r="D34" s="38"/>
      <c r="E34" s="38"/>
      <c r="F34" s="38"/>
      <c r="G34" s="38"/>
      <c r="H34" s="38"/>
      <c r="I34" s="38"/>
      <c r="J34" s="38"/>
      <c r="K34" s="35" t="e">
        <f>K32+K33</f>
        <v>#REF!</v>
      </c>
    </row>
    <row r="35" spans="1:12" s="35" customFormat="1" ht="21.2" customHeight="1" x14ac:dyDescent="0.2">
      <c r="A35" s="49" t="s">
        <v>96</v>
      </c>
      <c r="B35" s="38">
        <f>B36+B41</f>
        <v>13142</v>
      </c>
      <c r="C35" s="38">
        <f t="shared" ref="C35:I35" si="10">C36+C41</f>
        <v>3768</v>
      </c>
      <c r="D35" s="38">
        <f t="shared" si="10"/>
        <v>211</v>
      </c>
      <c r="E35" s="38">
        <f t="shared" si="10"/>
        <v>0</v>
      </c>
      <c r="F35" s="38">
        <f t="shared" si="10"/>
        <v>0</v>
      </c>
      <c r="G35" s="38">
        <f t="shared" si="10"/>
        <v>12931</v>
      </c>
      <c r="H35" s="38">
        <f t="shared" si="10"/>
        <v>9163</v>
      </c>
      <c r="I35" s="38">
        <f t="shared" si="10"/>
        <v>3768</v>
      </c>
      <c r="J35" s="38"/>
    </row>
    <row r="36" spans="1:12" s="54" customFormat="1" ht="21.2" customHeight="1" x14ac:dyDescent="0.2">
      <c r="A36" s="51" t="s">
        <v>97</v>
      </c>
      <c r="B36" s="52">
        <f>SUM(B37:B40)</f>
        <v>10829</v>
      </c>
      <c r="C36" s="52">
        <f t="shared" ref="C36:I36" si="11">SUM(C37:C40)</f>
        <v>3193</v>
      </c>
      <c r="D36" s="52">
        <f t="shared" si="11"/>
        <v>171</v>
      </c>
      <c r="E36" s="52">
        <f t="shared" si="11"/>
        <v>0</v>
      </c>
      <c r="F36" s="52">
        <f t="shared" si="11"/>
        <v>0</v>
      </c>
      <c r="G36" s="52">
        <f>SUM(G37:G40)</f>
        <v>10658</v>
      </c>
      <c r="H36" s="52">
        <f t="shared" si="11"/>
        <v>7465</v>
      </c>
      <c r="I36" s="52">
        <f t="shared" si="11"/>
        <v>3193</v>
      </c>
      <c r="J36" s="52"/>
      <c r="K36" s="53"/>
      <c r="L36" s="53"/>
    </row>
    <row r="37" spans="1:12" s="22" customFormat="1" ht="21.2" customHeight="1" x14ac:dyDescent="0.2">
      <c r="A37" s="55" t="s">
        <v>98</v>
      </c>
      <c r="B37" s="41">
        <f>8790</f>
        <v>8790</v>
      </c>
      <c r="C37" s="41">
        <v>3193</v>
      </c>
      <c r="D37" s="41"/>
      <c r="E37" s="41"/>
      <c r="F37" s="41"/>
      <c r="G37" s="56">
        <f>B37-D37-E37-F37</f>
        <v>8790</v>
      </c>
      <c r="H37" s="56">
        <f>G37-I37</f>
        <v>5597</v>
      </c>
      <c r="I37" s="56">
        <f>C37-E37-F37</f>
        <v>3193</v>
      </c>
      <c r="J37" s="41"/>
      <c r="K37" s="57"/>
      <c r="L37" s="57"/>
    </row>
    <row r="38" spans="1:12" s="22" customFormat="1" ht="21.2" customHeight="1" x14ac:dyDescent="0.2">
      <c r="A38" s="55" t="s">
        <v>99</v>
      </c>
      <c r="B38" s="41">
        <v>1630</v>
      </c>
      <c r="C38" s="41"/>
      <c r="D38" s="41">
        <f>ROUND(1630*10%,-0.1)</f>
        <v>163</v>
      </c>
      <c r="E38" s="41"/>
      <c r="F38" s="41"/>
      <c r="G38" s="56">
        <f>B38-D38-E38-F38</f>
        <v>1467</v>
      </c>
      <c r="H38" s="56">
        <f>G38-I38</f>
        <v>1467</v>
      </c>
      <c r="I38" s="56">
        <f>C38-E38-F38</f>
        <v>0</v>
      </c>
      <c r="J38" s="41"/>
      <c r="K38" s="57"/>
      <c r="L38" s="57"/>
    </row>
    <row r="39" spans="1:12" s="22" customFormat="1" ht="21.2" customHeight="1" x14ac:dyDescent="0.2">
      <c r="A39" s="55" t="s">
        <v>100</v>
      </c>
      <c r="B39" s="41">
        <v>80</v>
      </c>
      <c r="C39" s="41"/>
      <c r="D39" s="41">
        <f>ROUND(80*10%,-0.1)</f>
        <v>8</v>
      </c>
      <c r="E39" s="41"/>
      <c r="F39" s="41"/>
      <c r="G39" s="56">
        <f>B39-D39-E39-F39</f>
        <v>72</v>
      </c>
      <c r="H39" s="56">
        <f>G39-I39</f>
        <v>72</v>
      </c>
      <c r="I39" s="56">
        <f>C39-E39-F39</f>
        <v>0</v>
      </c>
      <c r="J39" s="41"/>
      <c r="K39" s="57"/>
      <c r="L39" s="57"/>
    </row>
    <row r="40" spans="1:12" s="22" customFormat="1" ht="47.25" x14ac:dyDescent="0.2">
      <c r="A40" s="58" t="s">
        <v>101</v>
      </c>
      <c r="B40" s="41">
        <f>329</f>
        <v>329</v>
      </c>
      <c r="C40" s="41"/>
      <c r="D40" s="41"/>
      <c r="E40" s="41"/>
      <c r="F40" s="41"/>
      <c r="G40" s="56">
        <f>B40-D40-E40-F40</f>
        <v>329</v>
      </c>
      <c r="H40" s="56">
        <f>G40-I40</f>
        <v>329</v>
      </c>
      <c r="I40" s="56">
        <f>C40-E40-F40</f>
        <v>0</v>
      </c>
      <c r="J40" s="41"/>
      <c r="K40" s="57"/>
      <c r="L40" s="57"/>
    </row>
    <row r="41" spans="1:12" s="54" customFormat="1" ht="15.75" x14ac:dyDescent="0.2">
      <c r="A41" s="51" t="s">
        <v>102</v>
      </c>
      <c r="B41" s="52">
        <f>SUM(B42:B44)</f>
        <v>2313</v>
      </c>
      <c r="C41" s="52">
        <f t="shared" ref="C41:I41" si="12">SUM(C42:C44)</f>
        <v>575</v>
      </c>
      <c r="D41" s="52">
        <f t="shared" si="12"/>
        <v>40</v>
      </c>
      <c r="E41" s="52">
        <f t="shared" si="12"/>
        <v>0</v>
      </c>
      <c r="F41" s="52">
        <f t="shared" si="12"/>
        <v>0</v>
      </c>
      <c r="G41" s="52">
        <f t="shared" si="12"/>
        <v>2273</v>
      </c>
      <c r="H41" s="52">
        <f t="shared" si="12"/>
        <v>1698</v>
      </c>
      <c r="I41" s="52">
        <f t="shared" si="12"/>
        <v>575</v>
      </c>
      <c r="J41" s="59"/>
      <c r="L41" s="53"/>
    </row>
    <row r="42" spans="1:12" s="22" customFormat="1" ht="35.450000000000003" customHeight="1" x14ac:dyDescent="0.2">
      <c r="A42" s="58" t="s">
        <v>103</v>
      </c>
      <c r="B42" s="41">
        <v>575</v>
      </c>
      <c r="C42" s="41">
        <v>575</v>
      </c>
      <c r="D42" s="41"/>
      <c r="E42" s="41"/>
      <c r="F42" s="41"/>
      <c r="G42" s="56">
        <f>B42-D42-E42-F42</f>
        <v>575</v>
      </c>
      <c r="H42" s="56">
        <f>G42-I42</f>
        <v>0</v>
      </c>
      <c r="I42" s="56">
        <f>C42-E42-F42</f>
        <v>575</v>
      </c>
      <c r="J42" s="41"/>
      <c r="K42" s="57"/>
      <c r="L42" s="57"/>
    </row>
    <row r="43" spans="1:12" s="22" customFormat="1" ht="21.2" customHeight="1" x14ac:dyDescent="0.2">
      <c r="A43" s="55" t="s">
        <v>104</v>
      </c>
      <c r="B43" s="41">
        <v>105</v>
      </c>
      <c r="C43" s="41"/>
      <c r="D43" s="41"/>
      <c r="E43" s="41"/>
      <c r="F43" s="41"/>
      <c r="G43" s="56">
        <f>B43-D43-E43-F43</f>
        <v>105</v>
      </c>
      <c r="H43" s="56">
        <f>G43-I43</f>
        <v>105</v>
      </c>
      <c r="I43" s="56">
        <f>C43-E43-F43</f>
        <v>0</v>
      </c>
      <c r="J43" s="41"/>
      <c r="K43" s="57"/>
      <c r="L43" s="57"/>
    </row>
    <row r="44" spans="1:12" s="22" customFormat="1" ht="15.75" x14ac:dyDescent="0.2">
      <c r="A44" s="55" t="s">
        <v>105</v>
      </c>
      <c r="B44" s="41">
        <v>1633</v>
      </c>
      <c r="C44" s="41"/>
      <c r="D44" s="41">
        <f>ROUND(399*10%,-0.1)</f>
        <v>40</v>
      </c>
      <c r="E44" s="41"/>
      <c r="F44" s="41"/>
      <c r="G44" s="56">
        <f>B44-D44-E44-F44</f>
        <v>1593</v>
      </c>
      <c r="H44" s="56">
        <f>G44-I44</f>
        <v>1593</v>
      </c>
      <c r="I44" s="56">
        <f>C44-E44-F44</f>
        <v>0</v>
      </c>
      <c r="J44" s="60" t="s">
        <v>106</v>
      </c>
      <c r="K44" s="57"/>
      <c r="L44" s="57"/>
    </row>
    <row r="45" spans="1:12" s="47" customFormat="1" ht="21.2" customHeight="1" x14ac:dyDescent="0.2">
      <c r="A45" s="45" t="s">
        <v>107</v>
      </c>
      <c r="B45" s="46">
        <f>B46+B59</f>
        <v>34757</v>
      </c>
      <c r="C45" s="46">
        <f t="shared" ref="C45:I45" si="13">C46+C59</f>
        <v>783</v>
      </c>
      <c r="D45" s="46">
        <f t="shared" si="13"/>
        <v>37</v>
      </c>
      <c r="E45" s="46">
        <f t="shared" si="13"/>
        <v>0</v>
      </c>
      <c r="F45" s="46">
        <f t="shared" si="13"/>
        <v>0</v>
      </c>
      <c r="G45" s="46">
        <f t="shared" si="13"/>
        <v>34720</v>
      </c>
      <c r="H45" s="46">
        <f t="shared" si="13"/>
        <v>33937</v>
      </c>
      <c r="I45" s="46">
        <f t="shared" si="13"/>
        <v>783</v>
      </c>
      <c r="J45" s="46"/>
    </row>
    <row r="46" spans="1:12" s="63" customFormat="1" ht="21.2" customHeight="1" x14ac:dyDescent="0.2">
      <c r="A46" s="61" t="s">
        <v>108</v>
      </c>
      <c r="B46" s="62">
        <f>B48+B56</f>
        <v>18312</v>
      </c>
      <c r="C46" s="62">
        <f t="shared" ref="C46:I46" si="14">C48+C56</f>
        <v>783</v>
      </c>
      <c r="D46" s="62">
        <f t="shared" si="14"/>
        <v>37</v>
      </c>
      <c r="E46" s="62">
        <f t="shared" si="14"/>
        <v>0</v>
      </c>
      <c r="F46" s="62">
        <f t="shared" si="14"/>
        <v>0</v>
      </c>
      <c r="G46" s="62">
        <f t="shared" si="14"/>
        <v>18275</v>
      </c>
      <c r="H46" s="62">
        <f t="shared" si="14"/>
        <v>17492</v>
      </c>
      <c r="I46" s="62">
        <f t="shared" si="14"/>
        <v>783</v>
      </c>
      <c r="J46" s="62"/>
    </row>
    <row r="47" spans="1:12" s="35" customFormat="1" ht="21.2" customHeight="1" x14ac:dyDescent="0.2">
      <c r="A47" s="49" t="s">
        <v>109</v>
      </c>
      <c r="B47" s="38">
        <v>15</v>
      </c>
      <c r="C47" s="38"/>
      <c r="D47" s="38"/>
      <c r="E47" s="38"/>
      <c r="F47" s="38"/>
      <c r="G47" s="38"/>
      <c r="H47" s="38"/>
      <c r="I47" s="38"/>
      <c r="J47" s="38"/>
    </row>
    <row r="48" spans="1:12" s="39" customFormat="1" ht="39.200000000000003" customHeight="1" x14ac:dyDescent="0.2">
      <c r="A48" s="64" t="s">
        <v>110</v>
      </c>
      <c r="B48" s="38">
        <f>B49+B53</f>
        <v>3112</v>
      </c>
      <c r="C48" s="38">
        <f t="shared" ref="C48:I48" si="15">C49+C53</f>
        <v>783</v>
      </c>
      <c r="D48" s="38">
        <f t="shared" si="15"/>
        <v>37</v>
      </c>
      <c r="E48" s="38">
        <f t="shared" si="15"/>
        <v>0</v>
      </c>
      <c r="F48" s="38">
        <f t="shared" si="15"/>
        <v>0</v>
      </c>
      <c r="G48" s="38">
        <f t="shared" si="15"/>
        <v>3075</v>
      </c>
      <c r="H48" s="38">
        <f t="shared" si="15"/>
        <v>2292</v>
      </c>
      <c r="I48" s="38">
        <f t="shared" si="15"/>
        <v>783</v>
      </c>
      <c r="J48" s="38"/>
      <c r="K48" s="65"/>
    </row>
    <row r="49" spans="1:10" s="68" customFormat="1" ht="19.5" customHeight="1" x14ac:dyDescent="0.2">
      <c r="A49" s="66" t="s">
        <v>111</v>
      </c>
      <c r="B49" s="67">
        <f>SUM(B50:B52)</f>
        <v>2220</v>
      </c>
      <c r="C49" s="67">
        <f t="shared" ref="C49:I49" si="16">SUM(C50:C52)</f>
        <v>641</v>
      </c>
      <c r="D49" s="67">
        <f t="shared" si="16"/>
        <v>37</v>
      </c>
      <c r="E49" s="67">
        <f t="shared" si="16"/>
        <v>0</v>
      </c>
      <c r="F49" s="67">
        <f t="shared" si="16"/>
        <v>0</v>
      </c>
      <c r="G49" s="67">
        <f t="shared" si="16"/>
        <v>2183</v>
      </c>
      <c r="H49" s="67">
        <f t="shared" si="16"/>
        <v>1542</v>
      </c>
      <c r="I49" s="67">
        <f t="shared" si="16"/>
        <v>641</v>
      </c>
      <c r="J49" s="67"/>
    </row>
    <row r="50" spans="1:10" s="22" customFormat="1" ht="19.5" customHeight="1" x14ac:dyDescent="0.2">
      <c r="A50" s="55" t="s">
        <v>112</v>
      </c>
      <c r="B50" s="41">
        <v>1764</v>
      </c>
      <c r="C50" s="41">
        <v>641</v>
      </c>
      <c r="D50" s="41"/>
      <c r="E50" s="41"/>
      <c r="F50" s="41"/>
      <c r="G50" s="56">
        <f>B50-D50-E50-F50</f>
        <v>1764</v>
      </c>
      <c r="H50" s="56">
        <f>G50-I50</f>
        <v>1123</v>
      </c>
      <c r="I50" s="56">
        <f>C50-E50-F50</f>
        <v>641</v>
      </c>
      <c r="J50" s="41"/>
    </row>
    <row r="51" spans="1:10" s="22" customFormat="1" ht="19.5" customHeight="1" x14ac:dyDescent="0.2">
      <c r="A51" s="55" t="s">
        <v>113</v>
      </c>
      <c r="B51" s="41">
        <v>373</v>
      </c>
      <c r="C51" s="41"/>
      <c r="D51" s="41">
        <f>ROUND(373*10%,-0.1)</f>
        <v>37</v>
      </c>
      <c r="E51" s="41"/>
      <c r="F51" s="41"/>
      <c r="G51" s="56">
        <f>B51-D51-E51-F51</f>
        <v>336</v>
      </c>
      <c r="H51" s="56">
        <f>G51-I51</f>
        <v>336</v>
      </c>
      <c r="I51" s="56">
        <f>C51-E51-F51</f>
        <v>0</v>
      </c>
      <c r="J51" s="41"/>
    </row>
    <row r="52" spans="1:10" s="22" customFormat="1" ht="31.5" x14ac:dyDescent="0.2">
      <c r="A52" s="58" t="s">
        <v>114</v>
      </c>
      <c r="B52" s="41">
        <v>83</v>
      </c>
      <c r="C52" s="41"/>
      <c r="D52" s="41"/>
      <c r="E52" s="41"/>
      <c r="F52" s="41"/>
      <c r="G52" s="56">
        <f>B52-D52-E52-F52</f>
        <v>83</v>
      </c>
      <c r="H52" s="56">
        <f>G52-I52</f>
        <v>83</v>
      </c>
      <c r="I52" s="56">
        <f>C52-E52-F52</f>
        <v>0</v>
      </c>
      <c r="J52" s="41"/>
    </row>
    <row r="53" spans="1:10" s="68" customFormat="1" ht="15.75" x14ac:dyDescent="0.2">
      <c r="A53" s="66" t="s">
        <v>115</v>
      </c>
      <c r="B53" s="67">
        <f>SUM(B54:B55)</f>
        <v>892</v>
      </c>
      <c r="C53" s="67">
        <f t="shared" ref="C53:I53" si="17">SUM(C54:C55)</f>
        <v>142</v>
      </c>
      <c r="D53" s="67">
        <f t="shared" si="17"/>
        <v>0</v>
      </c>
      <c r="E53" s="67">
        <f t="shared" si="17"/>
        <v>0</v>
      </c>
      <c r="F53" s="67">
        <f t="shared" si="17"/>
        <v>0</v>
      </c>
      <c r="G53" s="67">
        <f t="shared" si="17"/>
        <v>892</v>
      </c>
      <c r="H53" s="67">
        <f t="shared" si="17"/>
        <v>750</v>
      </c>
      <c r="I53" s="67">
        <f t="shared" si="17"/>
        <v>142</v>
      </c>
      <c r="J53" s="69"/>
    </row>
    <row r="54" spans="1:10" s="22" customFormat="1" ht="31.5" x14ac:dyDescent="0.2">
      <c r="A54" s="58" t="s">
        <v>116</v>
      </c>
      <c r="B54" s="41">
        <v>142</v>
      </c>
      <c r="C54" s="41">
        <v>142</v>
      </c>
      <c r="D54" s="41"/>
      <c r="E54" s="41"/>
      <c r="F54" s="41"/>
      <c r="G54" s="56">
        <f>B54-D54-E54-F54</f>
        <v>142</v>
      </c>
      <c r="H54" s="56">
        <f>G54-I54</f>
        <v>0</v>
      </c>
      <c r="I54" s="56">
        <f>C54-E54-F54</f>
        <v>142</v>
      </c>
      <c r="J54" s="70"/>
    </row>
    <row r="55" spans="1:10" s="22" customFormat="1" ht="15.75" x14ac:dyDescent="0.2">
      <c r="A55" s="55" t="s">
        <v>117</v>
      </c>
      <c r="B55" s="41">
        <v>750</v>
      </c>
      <c r="C55" s="41"/>
      <c r="D55" s="41"/>
      <c r="E55" s="41"/>
      <c r="F55" s="41"/>
      <c r="G55" s="56">
        <f>B55-D55-E55-F55</f>
        <v>750</v>
      </c>
      <c r="H55" s="56">
        <f>G55-I55</f>
        <v>750</v>
      </c>
      <c r="I55" s="56">
        <f>C55-E55-F55</f>
        <v>0</v>
      </c>
      <c r="J55" s="70" t="s">
        <v>118</v>
      </c>
    </row>
    <row r="56" spans="1:10" s="39" customFormat="1" ht="37.5" customHeight="1" x14ac:dyDescent="0.2">
      <c r="A56" s="64" t="s">
        <v>119</v>
      </c>
      <c r="B56" s="38">
        <f>B57+B58</f>
        <v>15200</v>
      </c>
      <c r="C56" s="38">
        <f t="shared" ref="C56:I56" si="18">C57+C58</f>
        <v>0</v>
      </c>
      <c r="D56" s="38">
        <f t="shared" si="18"/>
        <v>0</v>
      </c>
      <c r="E56" s="38">
        <f t="shared" si="18"/>
        <v>0</v>
      </c>
      <c r="F56" s="38">
        <f t="shared" si="18"/>
        <v>0</v>
      </c>
      <c r="G56" s="38">
        <f t="shared" si="18"/>
        <v>15200</v>
      </c>
      <c r="H56" s="38">
        <f t="shared" si="18"/>
        <v>15200</v>
      </c>
      <c r="I56" s="38">
        <f t="shared" si="18"/>
        <v>0</v>
      </c>
      <c r="J56" s="38"/>
    </row>
    <row r="57" spans="1:10" s="22" customFormat="1" ht="31.5" x14ac:dyDescent="0.2">
      <c r="A57" s="58" t="s">
        <v>120</v>
      </c>
      <c r="B57" s="41">
        <v>15200</v>
      </c>
      <c r="C57" s="41"/>
      <c r="D57" s="41"/>
      <c r="E57" s="41"/>
      <c r="F57" s="41"/>
      <c r="G57" s="56">
        <f>B57-D57-E57-F57</f>
        <v>15200</v>
      </c>
      <c r="H57" s="56">
        <f>G57-I57</f>
        <v>15200</v>
      </c>
      <c r="I57" s="56">
        <f>C57-E57-F57</f>
        <v>0</v>
      </c>
      <c r="J57" s="70" t="s">
        <v>118</v>
      </c>
    </row>
    <row r="58" spans="1:10" s="22" customFormat="1" ht="19.5" hidden="1" customHeight="1" x14ac:dyDescent="0.2">
      <c r="A58" s="55" t="s">
        <v>121</v>
      </c>
      <c r="B58" s="41"/>
      <c r="C58" s="41"/>
      <c r="D58" s="41"/>
      <c r="E58" s="41"/>
      <c r="F58" s="41"/>
      <c r="G58" s="56">
        <f>B58-D58-E58-F58</f>
        <v>0</v>
      </c>
      <c r="H58" s="56">
        <f>G58-I58</f>
        <v>0</v>
      </c>
      <c r="I58" s="56">
        <f>C58</f>
        <v>0</v>
      </c>
      <c r="J58" s="41"/>
    </row>
    <row r="59" spans="1:10" s="71" customFormat="1" ht="20.25" customHeight="1" x14ac:dyDescent="0.2">
      <c r="A59" s="61" t="s">
        <v>122</v>
      </c>
      <c r="B59" s="62">
        <f>B60</f>
        <v>16445</v>
      </c>
      <c r="C59" s="62">
        <f t="shared" ref="C59:I59" si="19">C60</f>
        <v>0</v>
      </c>
      <c r="D59" s="62">
        <f t="shared" si="19"/>
        <v>0</v>
      </c>
      <c r="E59" s="62">
        <f t="shared" si="19"/>
        <v>0</v>
      </c>
      <c r="F59" s="62">
        <f t="shared" si="19"/>
        <v>0</v>
      </c>
      <c r="G59" s="62">
        <f t="shared" si="19"/>
        <v>16445</v>
      </c>
      <c r="H59" s="62">
        <f t="shared" si="19"/>
        <v>16445</v>
      </c>
      <c r="I59" s="62">
        <f t="shared" si="19"/>
        <v>0</v>
      </c>
      <c r="J59" s="62"/>
    </row>
    <row r="60" spans="1:10" s="39" customFormat="1" ht="20.25" customHeight="1" x14ac:dyDescent="0.2">
      <c r="A60" s="64" t="s">
        <v>123</v>
      </c>
      <c r="B60" s="72">
        <f>B61+B64</f>
        <v>16445</v>
      </c>
      <c r="C60" s="72">
        <f t="shared" ref="C60:I60" si="20">C61+C64</f>
        <v>0</v>
      </c>
      <c r="D60" s="72">
        <f t="shared" si="20"/>
        <v>0</v>
      </c>
      <c r="E60" s="72">
        <f t="shared" si="20"/>
        <v>0</v>
      </c>
      <c r="F60" s="72">
        <f t="shared" si="20"/>
        <v>0</v>
      </c>
      <c r="G60" s="72">
        <f t="shared" si="20"/>
        <v>16445</v>
      </c>
      <c r="H60" s="72">
        <f t="shared" si="20"/>
        <v>16445</v>
      </c>
      <c r="I60" s="72">
        <f t="shared" si="20"/>
        <v>0</v>
      </c>
      <c r="J60" s="72"/>
    </row>
    <row r="61" spans="1:10" s="35" customFormat="1" ht="31.5" x14ac:dyDescent="0.2">
      <c r="A61" s="73" t="s">
        <v>124</v>
      </c>
      <c r="B61" s="74">
        <f>SUM(B62:B63)</f>
        <v>5690</v>
      </c>
      <c r="C61" s="74">
        <f t="shared" ref="C61:I61" si="21">SUM(C62:C63)</f>
        <v>0</v>
      </c>
      <c r="D61" s="74">
        <f t="shared" si="21"/>
        <v>0</v>
      </c>
      <c r="E61" s="74">
        <f t="shared" si="21"/>
        <v>0</v>
      </c>
      <c r="F61" s="74">
        <f t="shared" si="21"/>
        <v>0</v>
      </c>
      <c r="G61" s="74">
        <f t="shared" si="21"/>
        <v>5690</v>
      </c>
      <c r="H61" s="74">
        <f t="shared" si="21"/>
        <v>5690</v>
      </c>
      <c r="I61" s="74">
        <f t="shared" si="21"/>
        <v>0</v>
      </c>
      <c r="J61" s="74"/>
    </row>
    <row r="62" spans="1:10" s="22" customFormat="1" ht="15.75" x14ac:dyDescent="0.2">
      <c r="A62" s="75" t="s">
        <v>125</v>
      </c>
      <c r="B62" s="41">
        <v>5690</v>
      </c>
      <c r="C62" s="41"/>
      <c r="D62" s="41"/>
      <c r="E62" s="41"/>
      <c r="F62" s="41"/>
      <c r="G62" s="56">
        <f>B62-D62-E62-F62</f>
        <v>5690</v>
      </c>
      <c r="H62" s="56">
        <f>G62-I62</f>
        <v>5690</v>
      </c>
      <c r="I62" s="56">
        <f>C62-E62-F62</f>
        <v>0</v>
      </c>
      <c r="J62" s="70" t="s">
        <v>118</v>
      </c>
    </row>
    <row r="63" spans="1:10" s="22" customFormat="1" ht="15.75" hidden="1" x14ac:dyDescent="0.2">
      <c r="A63" s="75"/>
      <c r="B63" s="41"/>
      <c r="C63" s="41"/>
      <c r="D63" s="41"/>
      <c r="E63" s="41"/>
      <c r="F63" s="41"/>
      <c r="G63" s="56">
        <f>B63-D63-E63-F63</f>
        <v>0</v>
      </c>
      <c r="H63" s="56">
        <f>G63-I63</f>
        <v>0</v>
      </c>
      <c r="I63" s="56">
        <f>C63</f>
        <v>0</v>
      </c>
      <c r="J63" s="41"/>
    </row>
    <row r="64" spans="1:10" s="78" customFormat="1" ht="36.75" customHeight="1" x14ac:dyDescent="0.2">
      <c r="A64" s="76" t="s">
        <v>126</v>
      </c>
      <c r="B64" s="34">
        <f>SUM(B65:B66)</f>
        <v>10755</v>
      </c>
      <c r="C64" s="34">
        <f t="shared" ref="C64:I64" si="22">SUM(C65:C66)</f>
        <v>0</v>
      </c>
      <c r="D64" s="34">
        <f t="shared" si="22"/>
        <v>0</v>
      </c>
      <c r="E64" s="34">
        <f t="shared" si="22"/>
        <v>0</v>
      </c>
      <c r="F64" s="34">
        <f t="shared" si="22"/>
        <v>0</v>
      </c>
      <c r="G64" s="34">
        <f t="shared" si="22"/>
        <v>10755</v>
      </c>
      <c r="H64" s="34">
        <f t="shared" si="22"/>
        <v>10755</v>
      </c>
      <c r="I64" s="34">
        <f t="shared" si="22"/>
        <v>0</v>
      </c>
      <c r="J64" s="77"/>
    </row>
    <row r="65" spans="1:10" s="22" customFormat="1" ht="15.75" x14ac:dyDescent="0.2">
      <c r="A65" s="55" t="s">
        <v>127</v>
      </c>
      <c r="B65" s="41">
        <v>3200</v>
      </c>
      <c r="C65" s="41"/>
      <c r="D65" s="41"/>
      <c r="E65" s="41"/>
      <c r="F65" s="41"/>
      <c r="G65" s="56">
        <f>B65-D65-E65-F65</f>
        <v>3200</v>
      </c>
      <c r="H65" s="56">
        <f>G65-I65</f>
        <v>3200</v>
      </c>
      <c r="I65" s="56">
        <f>C65-E65-F65</f>
        <v>0</v>
      </c>
      <c r="J65" s="70" t="s">
        <v>118</v>
      </c>
    </row>
    <row r="66" spans="1:10" s="22" customFormat="1" ht="15.75" x14ac:dyDescent="0.2">
      <c r="A66" s="55" t="s">
        <v>128</v>
      </c>
      <c r="B66" s="41">
        <v>7555</v>
      </c>
      <c r="C66" s="41"/>
      <c r="D66" s="41"/>
      <c r="E66" s="41"/>
      <c r="F66" s="41"/>
      <c r="G66" s="56">
        <f>B66-D66-E66-F66</f>
        <v>7555</v>
      </c>
      <c r="H66" s="56">
        <f>G66-I66</f>
        <v>7555</v>
      </c>
      <c r="I66" s="56">
        <f>C66-E66-F66</f>
        <v>0</v>
      </c>
      <c r="J66" s="70" t="s">
        <v>118</v>
      </c>
    </row>
    <row r="67" spans="1:10" s="32" customFormat="1" ht="45" customHeight="1" x14ac:dyDescent="0.2">
      <c r="A67" s="43" t="s">
        <v>129</v>
      </c>
      <c r="B67" s="44">
        <f>B68</f>
        <v>5</v>
      </c>
      <c r="C67" s="44">
        <f t="shared" ref="C67:I70" si="23">C68</f>
        <v>0</v>
      </c>
      <c r="D67" s="44">
        <f t="shared" si="23"/>
        <v>0</v>
      </c>
      <c r="E67" s="44">
        <f t="shared" si="23"/>
        <v>0</v>
      </c>
      <c r="F67" s="44">
        <f t="shared" si="23"/>
        <v>0</v>
      </c>
      <c r="G67" s="44">
        <f t="shared" si="23"/>
        <v>5</v>
      </c>
      <c r="H67" s="44">
        <f t="shared" si="23"/>
        <v>5</v>
      </c>
      <c r="I67" s="44">
        <f t="shared" si="23"/>
        <v>0</v>
      </c>
      <c r="J67" s="44"/>
    </row>
    <row r="68" spans="1:10" s="81" customFormat="1" ht="31.5" x14ac:dyDescent="0.2">
      <c r="A68" s="79" t="s">
        <v>130</v>
      </c>
      <c r="B68" s="80">
        <f>B69</f>
        <v>5</v>
      </c>
      <c r="C68" s="80">
        <f t="shared" si="23"/>
        <v>0</v>
      </c>
      <c r="D68" s="80">
        <f t="shared" si="23"/>
        <v>0</v>
      </c>
      <c r="E68" s="80">
        <f t="shared" si="23"/>
        <v>0</v>
      </c>
      <c r="F68" s="80">
        <f t="shared" si="23"/>
        <v>0</v>
      </c>
      <c r="G68" s="80">
        <f t="shared" si="23"/>
        <v>5</v>
      </c>
      <c r="H68" s="80">
        <f t="shared" si="23"/>
        <v>5</v>
      </c>
      <c r="I68" s="80">
        <f t="shared" si="23"/>
        <v>0</v>
      </c>
      <c r="J68" s="80"/>
    </row>
    <row r="69" spans="1:10" s="83" customFormat="1" ht="15.75" x14ac:dyDescent="0.2">
      <c r="A69" s="82" t="s">
        <v>131</v>
      </c>
      <c r="B69" s="62">
        <f>B70</f>
        <v>5</v>
      </c>
      <c r="C69" s="62">
        <f t="shared" si="23"/>
        <v>0</v>
      </c>
      <c r="D69" s="62">
        <f t="shared" si="23"/>
        <v>0</v>
      </c>
      <c r="E69" s="62">
        <f t="shared" si="23"/>
        <v>0</v>
      </c>
      <c r="F69" s="62">
        <f t="shared" si="23"/>
        <v>0</v>
      </c>
      <c r="G69" s="62">
        <f t="shared" si="23"/>
        <v>5</v>
      </c>
      <c r="H69" s="62">
        <f t="shared" si="23"/>
        <v>5</v>
      </c>
      <c r="I69" s="62">
        <f t="shared" si="23"/>
        <v>0</v>
      </c>
      <c r="J69" s="62"/>
    </row>
    <row r="70" spans="1:10" s="35" customFormat="1" ht="98.45" customHeight="1" x14ac:dyDescent="0.2">
      <c r="A70" s="84" t="s">
        <v>132</v>
      </c>
      <c r="B70" s="34">
        <f>B71</f>
        <v>5</v>
      </c>
      <c r="C70" s="34">
        <f t="shared" si="23"/>
        <v>0</v>
      </c>
      <c r="D70" s="34">
        <f t="shared" si="23"/>
        <v>0</v>
      </c>
      <c r="E70" s="34">
        <f t="shared" si="23"/>
        <v>0</v>
      </c>
      <c r="F70" s="34">
        <f t="shared" si="23"/>
        <v>0</v>
      </c>
      <c r="G70" s="85">
        <f t="shared" si="23"/>
        <v>5</v>
      </c>
      <c r="H70" s="85">
        <f t="shared" si="23"/>
        <v>5</v>
      </c>
      <c r="I70" s="85">
        <f t="shared" si="23"/>
        <v>0</v>
      </c>
      <c r="J70" s="70" t="s">
        <v>133</v>
      </c>
    </row>
    <row r="71" spans="1:10" s="22" customFormat="1" ht="35.450000000000003" customHeight="1" x14ac:dyDescent="0.2">
      <c r="A71" s="86" t="s">
        <v>134</v>
      </c>
      <c r="B71" s="41">
        <v>5</v>
      </c>
      <c r="C71" s="41"/>
      <c r="D71" s="41"/>
      <c r="E71" s="41"/>
      <c r="F71" s="41"/>
      <c r="G71" s="56">
        <f>B71-D71-E71-F71</f>
        <v>5</v>
      </c>
      <c r="H71" s="56">
        <f>G71-I71</f>
        <v>5</v>
      </c>
      <c r="I71" s="56">
        <f>C71-E71-F71</f>
        <v>0</v>
      </c>
      <c r="J71" s="70"/>
    </row>
    <row r="72" spans="1:10" s="20" customFormat="1" ht="10.15" customHeight="1" x14ac:dyDescent="0.25">
      <c r="A72" s="87"/>
      <c r="B72" s="88"/>
      <c r="C72" s="88"/>
      <c r="D72" s="88"/>
      <c r="E72" s="88"/>
      <c r="F72" s="88"/>
      <c r="G72" s="88"/>
      <c r="H72" s="88"/>
      <c r="I72" s="88"/>
      <c r="J72" s="88"/>
    </row>
    <row r="73" spans="1:10" s="20" customFormat="1" ht="15.75" x14ac:dyDescent="0.25">
      <c r="A73" s="89" t="s">
        <v>135</v>
      </c>
    </row>
    <row r="74" spans="1:10" s="22" customFormat="1" ht="54.75" customHeight="1" x14ac:dyDescent="0.2">
      <c r="A74" s="150" t="s">
        <v>136</v>
      </c>
      <c r="B74" s="150"/>
      <c r="C74" s="150"/>
      <c r="D74" s="150"/>
      <c r="E74" s="150"/>
      <c r="F74" s="150"/>
      <c r="G74" s="150"/>
      <c r="H74" s="150"/>
      <c r="I74" s="150"/>
      <c r="J74" s="150"/>
    </row>
    <row r="75" spans="1:10" s="20" customFormat="1" ht="15.75" x14ac:dyDescent="0.25"/>
  </sheetData>
  <mergeCells count="13">
    <mergeCell ref="H5:I5"/>
    <mergeCell ref="J5:J6"/>
    <mergeCell ref="A74:J74"/>
    <mergeCell ref="A1:J1"/>
    <mergeCell ref="A2:J2"/>
    <mergeCell ref="A3:J3"/>
    <mergeCell ref="A5:A6"/>
    <mergeCell ref="B5:B6"/>
    <mergeCell ref="C5:C6"/>
    <mergeCell ref="D5:D6"/>
    <mergeCell ref="E5:E6"/>
    <mergeCell ref="F5:F6"/>
    <mergeCell ref="G5:G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2a.ok</vt:lpstr>
      <vt:lpstr>2389</vt:lpstr>
      <vt:lpstr>'2a.ok'!Print_Area</vt:lpstr>
      <vt:lpstr>'2a.ok'!Print_Titles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Huỳnh Thị Thanh Nam</cp:lastModifiedBy>
  <cp:lastPrinted>2025-06-27T10:00:18Z</cp:lastPrinted>
  <dcterms:created xsi:type="dcterms:W3CDTF">2021-04-15T09:32:09Z</dcterms:created>
  <dcterms:modified xsi:type="dcterms:W3CDTF">2025-06-27T10:00:20Z</dcterms:modified>
</cp:coreProperties>
</file>