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mc:AlternateContent xmlns:mc="http://schemas.openxmlformats.org/markup-compatibility/2006">
    <mc:Choice Requires="x15">
      <x15ac:absPath xmlns:x15ac="http://schemas.microsoft.com/office/spreadsheetml/2010/11/ac" url="J:\My Drive\Tam\2024\12. Cong khai thu chi 2024\cong khai quy 2.2024\"/>
    </mc:Choice>
  </mc:AlternateContent>
  <xr:revisionPtr revIDLastSave="0" documentId="13_ncr:1_{0BDC51E6-2AA4-4D76-9D5A-65B87BBBF14E}" xr6:coauthVersionLast="36" xr6:coauthVersionMax="36" xr10:uidLastSave="{00000000-0000-0000-0000-000000000000}"/>
  <bookViews>
    <workbookView xWindow="-120" yWindow="-120" windowWidth="20730" windowHeight="11160" firstSheet="3" activeTab="3" xr2:uid="{00000000-000D-0000-FFFF-FFFF00000000}"/>
  </bookViews>
  <sheets>
    <sheet name="foxz" sheetId="22" state="veryHidden" r:id="rId1"/>
    <sheet name="SNN (2)" sheetId="23" state="hidden" r:id="rId2"/>
    <sheet name="SNN" sheetId="20" state="hidden" r:id="rId3"/>
    <sheet name="Bieu 3" sheetId="24" r:id="rId4"/>
    <sheet name="IV.2" sheetId="21" state="hidden" r:id="rId5"/>
  </sheets>
  <definedNames>
    <definedName name="_xlnm._FilterDatabase" localSheetId="2" hidden="1">SNN!$A$5:$O$363</definedName>
    <definedName name="_xlnm._FilterDatabase" localSheetId="1" hidden="1">'SNN (2)'!$A$5:$K$5</definedName>
    <definedName name="_xlnm.Print_Area" localSheetId="3">'Bieu 3'!$A$1:$G$81</definedName>
    <definedName name="_xlnm.Print_Area" localSheetId="2">SNN!$A$1:$R$363</definedName>
    <definedName name="_xlnm.Print_Titles" localSheetId="3">'Bieu 3'!$11:$12</definedName>
    <definedName name="_xlnm.Print_Titles" localSheetId="2">SNN!$3:$5</definedName>
    <definedName name="_xlnm.Print_Titles" localSheetId="1">'SNN (2)'!$5:$5</definedName>
  </definedNames>
  <calcPr calcId="191029"/>
</workbook>
</file>

<file path=xl/calcChain.xml><?xml version="1.0" encoding="utf-8"?>
<calcChain xmlns="http://schemas.openxmlformats.org/spreadsheetml/2006/main">
  <c r="AA387" i="20" l="1"/>
  <c r="AA87" i="20" l="1"/>
  <c r="E32" i="24" l="1"/>
  <c r="D33" i="24"/>
  <c r="E33" i="24"/>
  <c r="E34" i="24"/>
  <c r="C34" i="24"/>
  <c r="C33" i="24"/>
  <c r="C32" i="24"/>
  <c r="D30" i="24"/>
  <c r="E30" i="24"/>
  <c r="C30" i="24"/>
  <c r="E18" i="24"/>
  <c r="D19" i="24"/>
  <c r="E19" i="24"/>
  <c r="E20" i="24"/>
  <c r="C19" i="24"/>
  <c r="C20" i="24"/>
  <c r="C18" i="24"/>
  <c r="D16" i="24"/>
  <c r="E16" i="24"/>
  <c r="C16" i="24"/>
  <c r="E75" i="24" l="1"/>
  <c r="C75" i="24"/>
  <c r="E74" i="24"/>
  <c r="C74" i="24"/>
  <c r="D72" i="24"/>
  <c r="E72" i="24"/>
  <c r="C72" i="24"/>
  <c r="D61" i="24"/>
  <c r="E61" i="24"/>
  <c r="C61" i="24"/>
  <c r="E57" i="24"/>
  <c r="E58" i="24"/>
  <c r="C58" i="24"/>
  <c r="C57" i="24"/>
  <c r="E38" i="24"/>
  <c r="E39" i="24"/>
  <c r="C39" i="24"/>
  <c r="C38" i="24"/>
  <c r="D55" i="24"/>
  <c r="E55" i="24"/>
  <c r="C55" i="24"/>
  <c r="D49" i="24"/>
  <c r="E49" i="24"/>
  <c r="C49" i="24"/>
  <c r="E46" i="24"/>
  <c r="C46" i="24"/>
  <c r="L37" i="20" l="1"/>
  <c r="M37" i="20"/>
  <c r="L40" i="20"/>
  <c r="M40" i="20"/>
  <c r="L43" i="20"/>
  <c r="M43" i="20"/>
  <c r="L45" i="20"/>
  <c r="M45" i="20"/>
  <c r="L46" i="20"/>
  <c r="M46" i="20"/>
  <c r="L47" i="20"/>
  <c r="M47" i="20"/>
  <c r="L48" i="20"/>
  <c r="M48" i="20"/>
  <c r="L49" i="20"/>
  <c r="M49" i="20"/>
  <c r="L50" i="20"/>
  <c r="M50" i="20"/>
  <c r="L52" i="20"/>
  <c r="M52" i="20"/>
  <c r="L53" i="20"/>
  <c r="M53" i="20"/>
  <c r="L54" i="20"/>
  <c r="M54" i="20"/>
  <c r="L57" i="20"/>
  <c r="M57" i="20"/>
  <c r="L60" i="20"/>
  <c r="M60" i="20"/>
  <c r="L62" i="20"/>
  <c r="M62" i="20"/>
  <c r="L63" i="20"/>
  <c r="M63" i="20"/>
  <c r="L64" i="20"/>
  <c r="M64" i="20"/>
  <c r="L65" i="20"/>
  <c r="M65" i="20"/>
  <c r="L66" i="20"/>
  <c r="M66" i="20"/>
  <c r="L69" i="20"/>
  <c r="M69" i="20"/>
  <c r="L71" i="20"/>
  <c r="M71" i="20"/>
  <c r="L72" i="20"/>
  <c r="M72" i="20"/>
  <c r="L74" i="20"/>
  <c r="M74" i="20"/>
  <c r="L75" i="20"/>
  <c r="M75" i="20"/>
  <c r="L92" i="20"/>
  <c r="M92" i="20"/>
  <c r="L93" i="20"/>
  <c r="M93" i="20"/>
  <c r="L94" i="20"/>
  <c r="M94" i="20"/>
  <c r="L95" i="20"/>
  <c r="M95" i="20"/>
  <c r="L96" i="20"/>
  <c r="M96" i="20"/>
  <c r="L97" i="20"/>
  <c r="M97" i="20"/>
  <c r="L99" i="20"/>
  <c r="M99" i="20"/>
  <c r="L101" i="20"/>
  <c r="M101" i="20"/>
  <c r="L102" i="20"/>
  <c r="M102"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18" i="20"/>
  <c r="M118" i="20"/>
  <c r="L119" i="20"/>
  <c r="M119" i="20"/>
  <c r="L120" i="20"/>
  <c r="M120" i="20"/>
  <c r="L121" i="20"/>
  <c r="M121" i="20"/>
  <c r="L122" i="20"/>
  <c r="M122" i="20"/>
  <c r="L123" i="20"/>
  <c r="M123" i="20"/>
  <c r="L124" i="20"/>
  <c r="M124" i="20"/>
  <c r="L125" i="20"/>
  <c r="M125" i="20"/>
  <c r="L126" i="20"/>
  <c r="M126" i="20"/>
  <c r="L127" i="20"/>
  <c r="M127" i="20"/>
  <c r="L128" i="20"/>
  <c r="M128" i="20"/>
  <c r="L129" i="20"/>
  <c r="M129" i="20"/>
  <c r="L132" i="20"/>
  <c r="M132" i="20"/>
  <c r="L134" i="20"/>
  <c r="M134" i="20"/>
  <c r="L135" i="20"/>
  <c r="M135" i="20"/>
  <c r="L136" i="20"/>
  <c r="M136" i="20"/>
  <c r="L137" i="20"/>
  <c r="M137" i="20"/>
  <c r="L138" i="20"/>
  <c r="M138" i="20"/>
  <c r="L139" i="20"/>
  <c r="M139" i="20"/>
  <c r="L140" i="20"/>
  <c r="M140" i="20"/>
  <c r="L141" i="20"/>
  <c r="M141" i="20"/>
  <c r="L144" i="20"/>
  <c r="M144" i="20"/>
  <c r="L150" i="20"/>
  <c r="M150" i="20"/>
  <c r="L151" i="20"/>
  <c r="M151" i="20"/>
  <c r="L152" i="20"/>
  <c r="M152" i="20"/>
  <c r="L153" i="20"/>
  <c r="M153" i="20"/>
  <c r="L154" i="20"/>
  <c r="M154" i="20"/>
  <c r="L156" i="20"/>
  <c r="M156" i="20"/>
  <c r="L157" i="20"/>
  <c r="M157" i="20"/>
  <c r="L158" i="20"/>
  <c r="M158" i="20"/>
  <c r="L159" i="20"/>
  <c r="M159" i="20"/>
  <c r="L160" i="20"/>
  <c r="M160" i="20"/>
  <c r="L161" i="20"/>
  <c r="M161" i="20"/>
  <c r="L162" i="20"/>
  <c r="M162" i="20"/>
  <c r="L163" i="20"/>
  <c r="M163" i="20"/>
  <c r="L164" i="20"/>
  <c r="M164" i="20"/>
  <c r="L165" i="20"/>
  <c r="M165" i="20"/>
  <c r="L166" i="20"/>
  <c r="M166" i="20"/>
  <c r="L167" i="20"/>
  <c r="M167" i="20"/>
  <c r="L168" i="20"/>
  <c r="M168" i="20"/>
  <c r="L169" i="20"/>
  <c r="M169" i="20"/>
  <c r="L170" i="20"/>
  <c r="M170" i="20"/>
  <c r="L173" i="20"/>
  <c r="M173" i="20"/>
  <c r="L174" i="20"/>
  <c r="M174" i="20"/>
  <c r="L175" i="20"/>
  <c r="M175" i="20"/>
  <c r="L176" i="20"/>
  <c r="M176" i="20"/>
  <c r="L177" i="20"/>
  <c r="M177" i="20"/>
  <c r="L178" i="20"/>
  <c r="M178" i="20"/>
  <c r="L179" i="20"/>
  <c r="M179" i="20"/>
  <c r="L180" i="20"/>
  <c r="M180" i="20"/>
  <c r="L186" i="20"/>
  <c r="M186" i="20"/>
  <c r="L187" i="20"/>
  <c r="M187" i="20"/>
  <c r="L188" i="20"/>
  <c r="M188" i="20"/>
  <c r="L189" i="20"/>
  <c r="M189" i="20"/>
  <c r="L190" i="20"/>
  <c r="M190" i="20"/>
  <c r="L191" i="20"/>
  <c r="M191" i="20"/>
  <c r="L193" i="20"/>
  <c r="M193" i="20"/>
  <c r="L195" i="20"/>
  <c r="M195" i="20"/>
  <c r="L196" i="20"/>
  <c r="M196" i="20"/>
  <c r="L197" i="20"/>
  <c r="M197" i="20"/>
  <c r="L198" i="20"/>
  <c r="M198" i="20"/>
  <c r="L199" i="20"/>
  <c r="M199" i="20"/>
  <c r="L200" i="20"/>
  <c r="M200" i="20"/>
  <c r="L201" i="20"/>
  <c r="M201" i="20"/>
  <c r="L202" i="20"/>
  <c r="M202" i="20"/>
  <c r="L203" i="20"/>
  <c r="M203" i="20"/>
  <c r="L204" i="20"/>
  <c r="M204" i="20"/>
  <c r="L205" i="20"/>
  <c r="M205" i="20"/>
  <c r="L206" i="20"/>
  <c r="M206" i="20"/>
  <c r="L207" i="20"/>
  <c r="M207" i="20"/>
  <c r="L208" i="20"/>
  <c r="M208" i="20"/>
  <c r="L209" i="20"/>
  <c r="M209" i="20"/>
  <c r="L210" i="20"/>
  <c r="M210" i="20"/>
  <c r="L211" i="20"/>
  <c r="M211" i="20"/>
  <c r="L212" i="20"/>
  <c r="M212" i="20"/>
  <c r="L217" i="20"/>
  <c r="M217" i="20"/>
  <c r="L218" i="20"/>
  <c r="M218" i="20"/>
  <c r="L219" i="20"/>
  <c r="M219" i="20"/>
  <c r="L220" i="20"/>
  <c r="M220" i="20"/>
  <c r="L221" i="20"/>
  <c r="M221" i="20"/>
  <c r="L223" i="20"/>
  <c r="M223" i="20"/>
  <c r="L224" i="20"/>
  <c r="M224" i="20"/>
  <c r="L225" i="20"/>
  <c r="M225" i="20"/>
  <c r="L226" i="20"/>
  <c r="M226" i="20"/>
  <c r="L227" i="20"/>
  <c r="M227" i="20"/>
  <c r="L228" i="20"/>
  <c r="M228" i="20"/>
  <c r="L229" i="20"/>
  <c r="M229" i="20"/>
  <c r="L230" i="20"/>
  <c r="M230" i="20"/>
  <c r="L236" i="20"/>
  <c r="M236" i="20"/>
  <c r="L237" i="20"/>
  <c r="M237" i="20"/>
  <c r="L238" i="20"/>
  <c r="M238" i="20"/>
  <c r="L239" i="20"/>
  <c r="M239" i="20"/>
  <c r="L240" i="20"/>
  <c r="M240" i="20"/>
  <c r="L242" i="20"/>
  <c r="M242" i="20"/>
  <c r="L244" i="20"/>
  <c r="M244" i="20"/>
  <c r="L245" i="20"/>
  <c r="M245" i="20"/>
  <c r="L246" i="20"/>
  <c r="M246" i="20"/>
  <c r="L247" i="20"/>
  <c r="M247" i="20"/>
  <c r="L248" i="20"/>
  <c r="M248" i="20"/>
  <c r="L249" i="20"/>
  <c r="M249" i="20"/>
  <c r="L250" i="20"/>
  <c r="M250" i="20"/>
  <c r="L251" i="20"/>
  <c r="M251" i="20"/>
  <c r="L252" i="20"/>
  <c r="M252" i="20"/>
  <c r="L253" i="20"/>
  <c r="M253" i="20"/>
  <c r="L254" i="20"/>
  <c r="M254" i="20"/>
  <c r="L255" i="20"/>
  <c r="M255" i="20"/>
  <c r="L256" i="20"/>
  <c r="M256" i="20"/>
  <c r="L261" i="20"/>
  <c r="M261" i="20"/>
  <c r="L262" i="20"/>
  <c r="M262" i="20"/>
  <c r="L263" i="20"/>
  <c r="M263" i="20"/>
  <c r="L264" i="20"/>
  <c r="M264" i="20"/>
  <c r="L266" i="20"/>
  <c r="M266" i="20"/>
  <c r="L267" i="20"/>
  <c r="M267" i="20"/>
  <c r="L268" i="20"/>
  <c r="M268" i="20"/>
  <c r="L269" i="20"/>
  <c r="M269" i="20"/>
  <c r="L270" i="20"/>
  <c r="M270" i="20"/>
  <c r="L271" i="20"/>
  <c r="M271" i="20"/>
  <c r="L272" i="20"/>
  <c r="M272" i="20"/>
  <c r="L273" i="20"/>
  <c r="M273" i="20"/>
  <c r="L274" i="20"/>
  <c r="M274" i="20"/>
  <c r="L275" i="20"/>
  <c r="M275" i="20"/>
  <c r="L276" i="20"/>
  <c r="M276" i="20"/>
  <c r="L277" i="20"/>
  <c r="M277" i="20"/>
  <c r="L278" i="20"/>
  <c r="M278" i="20"/>
  <c r="L279" i="20"/>
  <c r="M279" i="20"/>
  <c r="L280" i="20"/>
  <c r="M280" i="20"/>
  <c r="L286" i="20"/>
  <c r="M286" i="20"/>
  <c r="L287" i="20"/>
  <c r="M287" i="20"/>
  <c r="L288" i="20"/>
  <c r="M288" i="20"/>
  <c r="L289" i="20"/>
  <c r="M289" i="20"/>
  <c r="L290" i="20"/>
  <c r="M290" i="20"/>
  <c r="L292" i="20"/>
  <c r="M292" i="20"/>
  <c r="L294" i="20"/>
  <c r="M294" i="20"/>
  <c r="L295" i="20"/>
  <c r="M295" i="20"/>
  <c r="L296" i="20"/>
  <c r="M296" i="20"/>
  <c r="L297" i="20"/>
  <c r="M297" i="20"/>
  <c r="L298" i="20"/>
  <c r="M298" i="20"/>
  <c r="L299" i="20"/>
  <c r="M299" i="20"/>
  <c r="L300" i="20"/>
  <c r="M300" i="20"/>
  <c r="L301" i="20"/>
  <c r="M301" i="20"/>
  <c r="L302" i="20"/>
  <c r="M302" i="20"/>
  <c r="L303" i="20"/>
  <c r="M303" i="20"/>
  <c r="L304" i="20"/>
  <c r="M304" i="20"/>
  <c r="L309" i="20"/>
  <c r="M309" i="20"/>
  <c r="L310" i="20"/>
  <c r="M310" i="20"/>
  <c r="L311" i="20"/>
  <c r="M311" i="20"/>
  <c r="L312" i="20"/>
  <c r="M312" i="20"/>
  <c r="L314" i="20"/>
  <c r="M314" i="20"/>
  <c r="L315" i="20"/>
  <c r="M315" i="20"/>
  <c r="L316" i="20"/>
  <c r="M316" i="20"/>
  <c r="L317" i="20"/>
  <c r="M317" i="20"/>
  <c r="L318" i="20"/>
  <c r="M318" i="20"/>
  <c r="L319" i="20"/>
  <c r="M319" i="20"/>
  <c r="L320" i="20"/>
  <c r="M320" i="20"/>
  <c r="L321" i="20"/>
  <c r="M321" i="20"/>
  <c r="L323" i="20"/>
  <c r="M323" i="20"/>
  <c r="L324" i="20"/>
  <c r="M324" i="20"/>
  <c r="L325" i="20"/>
  <c r="M325" i="20"/>
  <c r="L326" i="20"/>
  <c r="M326" i="20"/>
  <c r="L327" i="20"/>
  <c r="M327" i="20"/>
  <c r="L328" i="20"/>
  <c r="M328" i="20"/>
  <c r="L329" i="20"/>
  <c r="M329" i="20"/>
  <c r="L330" i="20"/>
  <c r="M330" i="20"/>
  <c r="L331" i="20"/>
  <c r="M331" i="20"/>
  <c r="L332" i="20"/>
  <c r="M332" i="20"/>
  <c r="L335" i="20"/>
  <c r="M335" i="20"/>
  <c r="L337" i="20"/>
  <c r="M337" i="20"/>
  <c r="L338" i="20"/>
  <c r="M338" i="20"/>
  <c r="L343" i="20"/>
  <c r="M343" i="20"/>
  <c r="L344" i="20"/>
  <c r="M344" i="20"/>
  <c r="L345" i="20"/>
  <c r="M345" i="20"/>
  <c r="L346" i="20"/>
  <c r="M346" i="20"/>
  <c r="L347" i="20"/>
  <c r="M347" i="20"/>
  <c r="L349" i="20"/>
  <c r="M349" i="20"/>
  <c r="L351" i="20"/>
  <c r="M351" i="20"/>
  <c r="L352" i="20"/>
  <c r="M352" i="20"/>
  <c r="L354" i="20"/>
  <c r="M354" i="20"/>
  <c r="L355" i="20"/>
  <c r="M355" i="20"/>
  <c r="L356" i="20"/>
  <c r="M356" i="20"/>
  <c r="L357" i="20"/>
  <c r="M357" i="20"/>
  <c r="L358" i="20"/>
  <c r="M358" i="20"/>
  <c r="L359" i="20"/>
  <c r="M359" i="20"/>
  <c r="L360" i="20"/>
  <c r="M360" i="20"/>
  <c r="L361" i="20"/>
  <c r="M361" i="20"/>
  <c r="L362" i="20"/>
  <c r="M362" i="20"/>
  <c r="L363" i="20"/>
  <c r="M363" i="20"/>
  <c r="L364" i="20"/>
  <c r="M364" i="20"/>
  <c r="L365" i="20"/>
  <c r="M365" i="20"/>
  <c r="L366" i="20"/>
  <c r="M366" i="20"/>
  <c r="L372" i="20"/>
  <c r="M372" i="20"/>
  <c r="L373" i="20"/>
  <c r="M373" i="20"/>
  <c r="L374" i="20"/>
  <c r="M374" i="20"/>
  <c r="L375" i="20"/>
  <c r="M375" i="20"/>
  <c r="L376" i="20"/>
  <c r="M376" i="20"/>
  <c r="L378" i="20"/>
  <c r="M378" i="20"/>
  <c r="L379" i="20"/>
  <c r="M379" i="20"/>
  <c r="L380" i="20"/>
  <c r="M380" i="20"/>
  <c r="L381" i="20"/>
  <c r="M381" i="20"/>
  <c r="L382" i="20"/>
  <c r="M382" i="20"/>
  <c r="L383" i="20"/>
  <c r="M383" i="20"/>
  <c r="L384" i="20"/>
  <c r="M384" i="20"/>
  <c r="L385" i="20"/>
  <c r="M385" i="20"/>
  <c r="L386" i="20"/>
  <c r="M386" i="20"/>
  <c r="L388" i="20"/>
  <c r="M388" i="20"/>
  <c r="L389" i="20"/>
  <c r="M389" i="20"/>
  <c r="L394" i="20"/>
  <c r="M394" i="20"/>
  <c r="L395" i="20"/>
  <c r="M395" i="20"/>
  <c r="L396" i="20"/>
  <c r="M396" i="20"/>
  <c r="L397" i="20"/>
  <c r="M397" i="20"/>
  <c r="L399" i="20"/>
  <c r="M399" i="20"/>
  <c r="L400" i="20"/>
  <c r="M400" i="20"/>
  <c r="L401" i="20"/>
  <c r="M401" i="20"/>
  <c r="L402" i="20"/>
  <c r="M402" i="20"/>
  <c r="L403" i="20"/>
  <c r="M403" i="20"/>
  <c r="L404" i="20"/>
  <c r="M404" i="20"/>
  <c r="L405" i="20"/>
  <c r="M405" i="20"/>
  <c r="L406" i="20"/>
  <c r="M406" i="20"/>
  <c r="L407" i="20"/>
  <c r="M407" i="20"/>
  <c r="L408" i="20"/>
  <c r="M408" i="20"/>
  <c r="L409" i="20"/>
  <c r="M409" i="20"/>
  <c r="L416" i="20"/>
  <c r="M416" i="20"/>
  <c r="L417" i="20"/>
  <c r="M417" i="20"/>
  <c r="L418" i="20"/>
  <c r="M418" i="20"/>
  <c r="L422" i="20"/>
  <c r="M422" i="20"/>
  <c r="L423" i="20"/>
  <c r="M423" i="20"/>
  <c r="L424" i="20"/>
  <c r="M424" i="20"/>
  <c r="L425" i="20"/>
  <c r="M425" i="20"/>
  <c r="L428" i="20"/>
  <c r="M428" i="20"/>
  <c r="L429" i="20"/>
  <c r="M429" i="20"/>
  <c r="L430" i="20"/>
  <c r="M430" i="20"/>
  <c r="L431" i="20"/>
  <c r="M431" i="20"/>
  <c r="L432" i="20"/>
  <c r="M432" i="20"/>
  <c r="L433" i="20"/>
  <c r="M433" i="20"/>
  <c r="L434" i="20"/>
  <c r="M434" i="20"/>
  <c r="L435" i="20"/>
  <c r="M435" i="20"/>
  <c r="L436" i="20"/>
  <c r="M436" i="20"/>
  <c r="L437" i="20"/>
  <c r="M437" i="20"/>
  <c r="L438" i="20"/>
  <c r="M438" i="20"/>
  <c r="L439" i="20"/>
  <c r="M439" i="20"/>
  <c r="L440" i="20"/>
  <c r="M440" i="20"/>
  <c r="L441" i="20"/>
  <c r="M441" i="20"/>
  <c r="L442" i="20"/>
  <c r="M442" i="20"/>
  <c r="L443" i="20"/>
  <c r="M443" i="20"/>
  <c r="L444" i="20"/>
  <c r="M444" i="20"/>
  <c r="L445" i="20"/>
  <c r="M445" i="20"/>
  <c r="L446" i="20"/>
  <c r="M446" i="20"/>
  <c r="L447" i="20"/>
  <c r="M447" i="20"/>
  <c r="L448" i="20"/>
  <c r="M448" i="20"/>
  <c r="L449" i="20"/>
  <c r="M449" i="20"/>
  <c r="L450" i="20"/>
  <c r="M450" i="20"/>
  <c r="L451" i="20"/>
  <c r="M451" i="20"/>
  <c r="L452" i="20"/>
  <c r="M452" i="20"/>
  <c r="L453" i="20"/>
  <c r="M453" i="20"/>
  <c r="L454" i="20"/>
  <c r="M454" i="20"/>
  <c r="L455" i="20"/>
  <c r="M455" i="20"/>
  <c r="L456" i="20"/>
  <c r="M456" i="20"/>
  <c r="L457" i="20"/>
  <c r="M457" i="20"/>
  <c r="L458" i="20"/>
  <c r="M458" i="20"/>
  <c r="L459" i="20"/>
  <c r="M459" i="20"/>
  <c r="L460" i="20"/>
  <c r="M460" i="20"/>
  <c r="L461" i="20"/>
  <c r="M461" i="20"/>
  <c r="L462" i="20"/>
  <c r="M462" i="20"/>
  <c r="L463" i="20"/>
  <c r="M463" i="20"/>
  <c r="L464" i="20"/>
  <c r="M464" i="20"/>
  <c r="L465" i="20"/>
  <c r="M465" i="20"/>
  <c r="L466" i="20"/>
  <c r="M466" i="20"/>
  <c r="L467" i="20"/>
  <c r="M467" i="20"/>
  <c r="L468" i="20"/>
  <c r="M468" i="20"/>
  <c r="L469" i="20"/>
  <c r="M469" i="20"/>
  <c r="L470" i="20"/>
  <c r="M470" i="20"/>
  <c r="L471" i="20"/>
  <c r="M471" i="20"/>
  <c r="L472" i="20"/>
  <c r="M472" i="20"/>
  <c r="L473" i="20"/>
  <c r="M473" i="20"/>
  <c r="L474" i="20"/>
  <c r="M474" i="20"/>
  <c r="K11" i="20"/>
  <c r="K12" i="20"/>
  <c r="K13" i="20"/>
  <c r="K9" i="20"/>
  <c r="J393" i="20" l="1"/>
  <c r="K393" i="20"/>
  <c r="M393" i="20" l="1"/>
  <c r="L393" i="20"/>
  <c r="J119" i="20"/>
  <c r="J118" i="20" s="1"/>
  <c r="K473" i="20"/>
  <c r="K472" i="20" s="1"/>
  <c r="K471" i="20" s="1"/>
  <c r="K64" i="20" s="1"/>
  <c r="K63" i="20" s="1"/>
  <c r="K62" i="20" s="1"/>
  <c r="K469" i="20"/>
  <c r="K468" i="20"/>
  <c r="K467" i="20" s="1"/>
  <c r="K466" i="20" s="1"/>
  <c r="K54" i="20" s="1"/>
  <c r="K52" i="20" s="1"/>
  <c r="K462" i="20"/>
  <c r="K461" i="20"/>
  <c r="K460" i="20" s="1"/>
  <c r="K459" i="20" s="1"/>
  <c r="K457" i="20"/>
  <c r="K455" i="20"/>
  <c r="K454" i="20"/>
  <c r="K453" i="20" s="1"/>
  <c r="K452" i="20" s="1"/>
  <c r="K450" i="20"/>
  <c r="K449" i="20"/>
  <c r="K448" i="20" s="1"/>
  <c r="K447" i="20" s="1"/>
  <c r="K445" i="20"/>
  <c r="K444" i="20"/>
  <c r="K443" i="20"/>
  <c r="K442" i="20" s="1"/>
  <c r="K440" i="20"/>
  <c r="K439" i="20"/>
  <c r="K438" i="20"/>
  <c r="K437" i="20" s="1"/>
  <c r="K435" i="20"/>
  <c r="K434" i="20"/>
  <c r="K433" i="20" s="1"/>
  <c r="K432" i="20" s="1"/>
  <c r="K427" i="20"/>
  <c r="K426" i="20" s="1"/>
  <c r="K424" i="20"/>
  <c r="K423" i="20"/>
  <c r="K421" i="20"/>
  <c r="K420" i="20" s="1"/>
  <c r="K417" i="20"/>
  <c r="K415" i="20"/>
  <c r="K414" i="20" s="1"/>
  <c r="K413" i="20" s="1"/>
  <c r="K58" i="20" s="1"/>
  <c r="K56" i="20" s="1"/>
  <c r="K405" i="20"/>
  <c r="K398" i="20"/>
  <c r="K396" i="20"/>
  <c r="K391" i="20" s="1"/>
  <c r="K392" i="20"/>
  <c r="K388" i="20"/>
  <c r="K384" i="20"/>
  <c r="K380" i="20"/>
  <c r="K377" i="20" s="1"/>
  <c r="K375" i="20"/>
  <c r="K371" i="20"/>
  <c r="K370" i="20" s="1"/>
  <c r="K369" i="20" s="1"/>
  <c r="K364" i="20"/>
  <c r="K362" i="20"/>
  <c r="K360" i="20"/>
  <c r="K353" i="20"/>
  <c r="K350" i="20" s="1"/>
  <c r="K348" i="20" s="1"/>
  <c r="K346" i="20"/>
  <c r="K342" i="20"/>
  <c r="K341" i="20" s="1"/>
  <c r="K340" i="20" s="1"/>
  <c r="K337" i="20"/>
  <c r="K334" i="20"/>
  <c r="K333" i="20" s="1"/>
  <c r="K41" i="20" s="1"/>
  <c r="K39" i="20" s="1"/>
  <c r="K322" i="20"/>
  <c r="K313" i="20" s="1"/>
  <c r="K311" i="20"/>
  <c r="K308" i="20"/>
  <c r="K307" i="20" s="1"/>
  <c r="K306" i="20" s="1"/>
  <c r="K301" i="20"/>
  <c r="K293" i="20"/>
  <c r="K291" i="20" s="1"/>
  <c r="K289" i="20"/>
  <c r="K285" i="20"/>
  <c r="K284" i="20" s="1"/>
  <c r="K279" i="20"/>
  <c r="K278" i="20"/>
  <c r="K276" i="20"/>
  <c r="K265" i="20"/>
  <c r="K263" i="20"/>
  <c r="K260" i="20"/>
  <c r="K259" i="20" s="1"/>
  <c r="K254" i="20"/>
  <c r="K252" i="20"/>
  <c r="K243" i="20"/>
  <c r="K241" i="20" s="1"/>
  <c r="K239" i="20"/>
  <c r="K235" i="20"/>
  <c r="K234" i="20" s="1"/>
  <c r="K222" i="20"/>
  <c r="K220" i="20"/>
  <c r="K216" i="20"/>
  <c r="K215" i="20" s="1"/>
  <c r="K214" i="20" s="1"/>
  <c r="K209" i="20"/>
  <c r="K207" i="20"/>
  <c r="K194" i="20"/>
  <c r="K192" i="20" s="1"/>
  <c r="K190" i="20"/>
  <c r="K185" i="20"/>
  <c r="K184" i="20" s="1"/>
  <c r="K179" i="20"/>
  <c r="K176" i="20"/>
  <c r="K175" i="20"/>
  <c r="K172" i="20"/>
  <c r="K171" i="20" s="1"/>
  <c r="K167" i="20"/>
  <c r="K165" i="20"/>
  <c r="K162" i="20"/>
  <c r="K157" i="20"/>
  <c r="K155" i="20" s="1"/>
  <c r="K153" i="20"/>
  <c r="K149" i="20"/>
  <c r="K148" i="20" s="1"/>
  <c r="K143" i="20"/>
  <c r="K142" i="20" s="1"/>
  <c r="K44" i="20" s="1"/>
  <c r="K42" i="20" s="1"/>
  <c r="K140" i="20"/>
  <c r="K139" i="20" s="1"/>
  <c r="K136" i="20" s="1"/>
  <c r="K135" i="20" s="1"/>
  <c r="K47" i="20" s="1"/>
  <c r="K45" i="20" s="1"/>
  <c r="K133" i="20"/>
  <c r="K131" i="20"/>
  <c r="K127" i="20"/>
  <c r="K125" i="20"/>
  <c r="K122" i="20"/>
  <c r="K119" i="20"/>
  <c r="K118" i="20" s="1"/>
  <c r="K100" i="20"/>
  <c r="K96" i="20"/>
  <c r="K91" i="20"/>
  <c r="K90" i="20" s="1"/>
  <c r="K83" i="20"/>
  <c r="K82" i="20"/>
  <c r="K81" i="20"/>
  <c r="K80" i="20"/>
  <c r="K78" i="20"/>
  <c r="K77" i="20" s="1"/>
  <c r="K73" i="20"/>
  <c r="K70" i="20"/>
  <c r="K68" i="20"/>
  <c r="K20" i="20"/>
  <c r="K19" i="20"/>
  <c r="K16" i="20"/>
  <c r="K15" i="20" s="1"/>
  <c r="K18" i="20"/>
  <c r="K8" i="20"/>
  <c r="J473" i="20"/>
  <c r="J472" i="20" s="1"/>
  <c r="J471" i="20" s="1"/>
  <c r="J64" i="20" s="1"/>
  <c r="J63" i="20" s="1"/>
  <c r="J62" i="20" s="1"/>
  <c r="J469" i="20"/>
  <c r="J468" i="20" s="1"/>
  <c r="J467" i="20" s="1"/>
  <c r="J466" i="20" s="1"/>
  <c r="J54" i="20" s="1"/>
  <c r="J52" i="20" s="1"/>
  <c r="J462" i="20"/>
  <c r="J461" i="20" s="1"/>
  <c r="J460" i="20" s="1"/>
  <c r="J459" i="20" s="1"/>
  <c r="J457" i="20"/>
  <c r="J455" i="20"/>
  <c r="J454" i="20"/>
  <c r="J453" i="20" s="1"/>
  <c r="J452" i="20" s="1"/>
  <c r="J450" i="20"/>
  <c r="J449" i="20"/>
  <c r="J448" i="20" s="1"/>
  <c r="J447" i="20" s="1"/>
  <c r="J445" i="20"/>
  <c r="J444" i="20"/>
  <c r="J443" i="20"/>
  <c r="J442" i="20"/>
  <c r="J440" i="20"/>
  <c r="J439" i="20"/>
  <c r="J438" i="20"/>
  <c r="J437" i="20"/>
  <c r="J435" i="20"/>
  <c r="J434" i="20"/>
  <c r="J433" i="20"/>
  <c r="J432" i="20"/>
  <c r="J427" i="20"/>
  <c r="J424" i="20"/>
  <c r="J423" i="20"/>
  <c r="J421" i="20"/>
  <c r="J417" i="20"/>
  <c r="J415" i="20"/>
  <c r="J405" i="20"/>
  <c r="J398" i="20"/>
  <c r="J396" i="20"/>
  <c r="J391" i="20" s="1"/>
  <c r="J392" i="20"/>
  <c r="J388" i="20"/>
  <c r="J384" i="20"/>
  <c r="J380" i="20"/>
  <c r="J377" i="20" s="1"/>
  <c r="J375" i="20"/>
  <c r="J371" i="20"/>
  <c r="J364" i="20"/>
  <c r="J362" i="20"/>
  <c r="J360" i="20"/>
  <c r="J353" i="20"/>
  <c r="J346" i="20"/>
  <c r="J342" i="20"/>
  <c r="J337" i="20"/>
  <c r="J334" i="20"/>
  <c r="J322" i="20"/>
  <c r="J311" i="20"/>
  <c r="J308" i="20"/>
  <c r="J301" i="20"/>
  <c r="J293" i="20"/>
  <c r="J289" i="20"/>
  <c r="J285" i="20"/>
  <c r="J279" i="20"/>
  <c r="J278" i="20" s="1"/>
  <c r="J276" i="20"/>
  <c r="J265" i="20"/>
  <c r="J263" i="20"/>
  <c r="J260" i="20"/>
  <c r="J254" i="20"/>
  <c r="J252" i="20"/>
  <c r="J243" i="20"/>
  <c r="J241" i="20"/>
  <c r="J239" i="20"/>
  <c r="J235" i="20"/>
  <c r="J222" i="20"/>
  <c r="J220" i="20"/>
  <c r="J216" i="20"/>
  <c r="J209" i="20"/>
  <c r="J207" i="20"/>
  <c r="J194" i="20"/>
  <c r="J190" i="20"/>
  <c r="J185" i="20"/>
  <c r="J179" i="20"/>
  <c r="J176" i="20"/>
  <c r="J175" i="20" s="1"/>
  <c r="J172" i="20"/>
  <c r="J167" i="20"/>
  <c r="J165" i="20"/>
  <c r="J162" i="20"/>
  <c r="J157" i="20"/>
  <c r="J155" i="20"/>
  <c r="J153" i="20"/>
  <c r="J149" i="20"/>
  <c r="J143" i="20"/>
  <c r="J140" i="20"/>
  <c r="J139" i="20" s="1"/>
  <c r="J136" i="20" s="1"/>
  <c r="J135" i="20" s="1"/>
  <c r="J47" i="20" s="1"/>
  <c r="J45" i="20" s="1"/>
  <c r="J133" i="20"/>
  <c r="J38" i="20" s="1"/>
  <c r="J131" i="20"/>
  <c r="J127" i="20"/>
  <c r="J125" i="20"/>
  <c r="J122" i="20"/>
  <c r="J100" i="20"/>
  <c r="J96" i="20"/>
  <c r="J91" i="20"/>
  <c r="J83" i="20"/>
  <c r="J81" i="20"/>
  <c r="J80" i="20"/>
  <c r="J79" i="20" s="1"/>
  <c r="J78" i="20"/>
  <c r="J73" i="20"/>
  <c r="J70" i="20"/>
  <c r="J68" i="20"/>
  <c r="J13" i="20"/>
  <c r="J12" i="20"/>
  <c r="J19" i="20" s="1"/>
  <c r="J11" i="20"/>
  <c r="J9" i="20"/>
  <c r="J16" i="20" s="1"/>
  <c r="J15" i="20" s="1"/>
  <c r="J8" i="20"/>
  <c r="I473" i="20"/>
  <c r="I472" i="20"/>
  <c r="I471" i="20" s="1"/>
  <c r="I64" i="20" s="1"/>
  <c r="I63" i="20" s="1"/>
  <c r="I62" i="20" s="1"/>
  <c r="I469" i="20"/>
  <c r="I468" i="20" s="1"/>
  <c r="I467" i="20" s="1"/>
  <c r="I466" i="20" s="1"/>
  <c r="I54" i="20" s="1"/>
  <c r="I52" i="20" s="1"/>
  <c r="I462" i="20"/>
  <c r="I461" i="20" s="1"/>
  <c r="I460" i="20" s="1"/>
  <c r="I459" i="20" s="1"/>
  <c r="I457" i="20"/>
  <c r="I455" i="20"/>
  <c r="I454" i="20"/>
  <c r="I453" i="20" s="1"/>
  <c r="I452" i="20" s="1"/>
  <c r="I450" i="20"/>
  <c r="I449" i="20"/>
  <c r="I448" i="20" s="1"/>
  <c r="I447" i="20" s="1"/>
  <c r="I445" i="20"/>
  <c r="I444" i="20"/>
  <c r="I443" i="20"/>
  <c r="I442" i="20"/>
  <c r="I440" i="20"/>
  <c r="I439" i="20"/>
  <c r="I438" i="20"/>
  <c r="I437" i="20"/>
  <c r="I435" i="20"/>
  <c r="I434" i="20"/>
  <c r="I433" i="20" s="1"/>
  <c r="I432" i="20" s="1"/>
  <c r="I427" i="20"/>
  <c r="I426" i="20"/>
  <c r="I424" i="20"/>
  <c r="I423" i="20"/>
  <c r="I421" i="20"/>
  <c r="I420" i="20"/>
  <c r="I419" i="20" s="1"/>
  <c r="I417" i="20"/>
  <c r="I415" i="20"/>
  <c r="I414" i="20"/>
  <c r="I413" i="20" s="1"/>
  <c r="I58" i="20" s="1"/>
  <c r="I56" i="20" s="1"/>
  <c r="I405" i="20"/>
  <c r="I398" i="20"/>
  <c r="I396" i="20"/>
  <c r="I393" i="20"/>
  <c r="I392" i="20" s="1"/>
  <c r="I388" i="20"/>
  <c r="I384" i="20"/>
  <c r="I380" i="20"/>
  <c r="I377" i="20"/>
  <c r="I375" i="20"/>
  <c r="I371" i="20"/>
  <c r="I370" i="20" s="1"/>
  <c r="I369" i="20" s="1"/>
  <c r="I368" i="20" s="1"/>
  <c r="I367" i="20" s="1"/>
  <c r="I364" i="20"/>
  <c r="I362" i="20"/>
  <c r="I360" i="20"/>
  <c r="I353" i="20"/>
  <c r="I350" i="20" s="1"/>
  <c r="I348" i="20" s="1"/>
  <c r="I346" i="20"/>
  <c r="I342" i="20"/>
  <c r="I341" i="20" s="1"/>
  <c r="I340" i="20" s="1"/>
  <c r="I337" i="20"/>
  <c r="I334" i="20"/>
  <c r="I333" i="20" s="1"/>
  <c r="I322" i="20"/>
  <c r="I313" i="20" s="1"/>
  <c r="I311" i="20"/>
  <c r="I308" i="20"/>
  <c r="I307" i="20"/>
  <c r="I306" i="20" s="1"/>
  <c r="I301" i="20"/>
  <c r="I293" i="20"/>
  <c r="I291" i="20" s="1"/>
  <c r="I289" i="20"/>
  <c r="I285" i="20"/>
  <c r="I284" i="20"/>
  <c r="I283" i="20" s="1"/>
  <c r="I279" i="20"/>
  <c r="I278" i="20" s="1"/>
  <c r="I276" i="20"/>
  <c r="I265" i="20"/>
  <c r="I263" i="20"/>
  <c r="I260" i="20"/>
  <c r="I259" i="20"/>
  <c r="I258" i="20" s="1"/>
  <c r="I254" i="20"/>
  <c r="I252" i="20"/>
  <c r="I243" i="20"/>
  <c r="I241" i="20"/>
  <c r="I239" i="20"/>
  <c r="I235" i="20"/>
  <c r="I234" i="20" s="1"/>
  <c r="I233" i="20" s="1"/>
  <c r="I232" i="20" s="1"/>
  <c r="I222" i="20"/>
  <c r="I220" i="20"/>
  <c r="I216" i="20"/>
  <c r="I215" i="20"/>
  <c r="I214" i="20" s="1"/>
  <c r="I209" i="20"/>
  <c r="I207" i="20"/>
  <c r="I194" i="20"/>
  <c r="I192" i="20"/>
  <c r="I190" i="20"/>
  <c r="I185" i="20"/>
  <c r="I184" i="20" s="1"/>
  <c r="I183" i="20" s="1"/>
  <c r="I182" i="20" s="1"/>
  <c r="I179" i="20"/>
  <c r="I176" i="20"/>
  <c r="I175" i="20" s="1"/>
  <c r="I172" i="20"/>
  <c r="I171" i="20" s="1"/>
  <c r="I35" i="20" s="1"/>
  <c r="I167" i="20"/>
  <c r="I165" i="20"/>
  <c r="I162" i="20"/>
  <c r="I157" i="20"/>
  <c r="I155" i="20"/>
  <c r="I153" i="20"/>
  <c r="I149" i="20"/>
  <c r="I148" i="20" s="1"/>
  <c r="I147" i="20" s="1"/>
  <c r="I146" i="20" s="1"/>
  <c r="I143" i="20"/>
  <c r="I142" i="20"/>
  <c r="I44" i="20" s="1"/>
  <c r="I42" i="20" s="1"/>
  <c r="I140" i="20"/>
  <c r="I139" i="20"/>
  <c r="I136" i="20" s="1"/>
  <c r="I135" i="20" s="1"/>
  <c r="I47" i="20" s="1"/>
  <c r="I45" i="20" s="1"/>
  <c r="I133" i="20"/>
  <c r="I38" i="20" s="1"/>
  <c r="I36" i="20" s="1"/>
  <c r="I131" i="20"/>
  <c r="I130" i="20" s="1"/>
  <c r="I127" i="20"/>
  <c r="I50" i="20" s="1"/>
  <c r="I48" i="20" s="1"/>
  <c r="I125" i="20"/>
  <c r="I122" i="20"/>
  <c r="I119" i="20"/>
  <c r="I118" i="20"/>
  <c r="I100" i="20"/>
  <c r="I98" i="20"/>
  <c r="I25" i="20" s="1"/>
  <c r="I96" i="20"/>
  <c r="I91" i="20"/>
  <c r="I90" i="20"/>
  <c r="I89" i="20"/>
  <c r="I88" i="20" s="1"/>
  <c r="I83" i="20"/>
  <c r="I82" i="20"/>
  <c r="I81" i="20"/>
  <c r="I79" i="20" s="1"/>
  <c r="I80" i="20"/>
  <c r="I78" i="20"/>
  <c r="I77" i="20"/>
  <c r="I76" i="20" s="1"/>
  <c r="I73" i="20"/>
  <c r="I70" i="20"/>
  <c r="I68" i="20"/>
  <c r="I67" i="20" s="1"/>
  <c r="I20" i="20"/>
  <c r="I18" i="20"/>
  <c r="I16" i="20"/>
  <c r="I15" i="20" s="1"/>
  <c r="I13" i="20"/>
  <c r="I12" i="20"/>
  <c r="I19" i="20" s="1"/>
  <c r="I11" i="20"/>
  <c r="I10" i="20"/>
  <c r="I9" i="20"/>
  <c r="I8" i="20"/>
  <c r="I7" i="20" s="1"/>
  <c r="M398" i="20" l="1"/>
  <c r="L398" i="20"/>
  <c r="L392" i="20"/>
  <c r="M392" i="20"/>
  <c r="J390" i="20"/>
  <c r="M391" i="20"/>
  <c r="L391" i="20"/>
  <c r="L265" i="20"/>
  <c r="M265" i="20"/>
  <c r="J259" i="20"/>
  <c r="M260" i="20"/>
  <c r="L260" i="20"/>
  <c r="L243" i="20"/>
  <c r="M243" i="20"/>
  <c r="L241" i="20"/>
  <c r="M241" i="20"/>
  <c r="J82" i="20"/>
  <c r="L83" i="20"/>
  <c r="M83" i="20"/>
  <c r="M73" i="20"/>
  <c r="L73" i="20"/>
  <c r="J20" i="20"/>
  <c r="D20" i="24"/>
  <c r="D34" i="24" s="1"/>
  <c r="J234" i="20"/>
  <c r="L235" i="20"/>
  <c r="M235" i="20"/>
  <c r="J414" i="20"/>
  <c r="L415" i="20"/>
  <c r="M415" i="20"/>
  <c r="J426" i="20"/>
  <c r="L427" i="20"/>
  <c r="M427" i="20"/>
  <c r="J420" i="20"/>
  <c r="M421" i="20"/>
  <c r="L421" i="20"/>
  <c r="J142" i="20"/>
  <c r="L143" i="20"/>
  <c r="M143" i="20"/>
  <c r="J36" i="20"/>
  <c r="M38" i="20"/>
  <c r="L38" i="20"/>
  <c r="M133" i="20"/>
  <c r="L133" i="20"/>
  <c r="L131" i="20"/>
  <c r="M131" i="20"/>
  <c r="L100" i="20"/>
  <c r="M100" i="20"/>
  <c r="J90" i="20"/>
  <c r="L91" i="20"/>
  <c r="M91" i="20"/>
  <c r="J77" i="20"/>
  <c r="L78" i="20"/>
  <c r="M78" i="20"/>
  <c r="L68" i="20"/>
  <c r="M68" i="20"/>
  <c r="J18" i="20"/>
  <c r="D18" i="24"/>
  <c r="D32" i="24" s="1"/>
  <c r="J350" i="20"/>
  <c r="L350" i="20" s="1"/>
  <c r="L353" i="20"/>
  <c r="M353" i="20"/>
  <c r="M350" i="20"/>
  <c r="J341" i="20"/>
  <c r="L342" i="20"/>
  <c r="M342" i="20"/>
  <c r="L377" i="20"/>
  <c r="M377" i="20"/>
  <c r="J370" i="20"/>
  <c r="L371" i="20"/>
  <c r="M371" i="20"/>
  <c r="J333" i="20"/>
  <c r="L334" i="20"/>
  <c r="M334" i="20"/>
  <c r="I305" i="20"/>
  <c r="J313" i="20"/>
  <c r="L322" i="20"/>
  <c r="M322" i="20"/>
  <c r="L313" i="20"/>
  <c r="M313" i="20"/>
  <c r="M308" i="20"/>
  <c r="L308" i="20"/>
  <c r="J307" i="20"/>
  <c r="J291" i="20"/>
  <c r="L293" i="20"/>
  <c r="M293" i="20"/>
  <c r="J284" i="20"/>
  <c r="L285" i="20"/>
  <c r="M285" i="20"/>
  <c r="L79" i="20"/>
  <c r="M79" i="20"/>
  <c r="L70" i="20"/>
  <c r="M70" i="20"/>
  <c r="L80" i="20"/>
  <c r="M80" i="20"/>
  <c r="L81" i="20"/>
  <c r="M81" i="20"/>
  <c r="J76" i="20"/>
  <c r="L222" i="20"/>
  <c r="M222" i="20"/>
  <c r="J215" i="20"/>
  <c r="L216" i="20"/>
  <c r="M216" i="20"/>
  <c r="J192" i="20"/>
  <c r="L194" i="20"/>
  <c r="M194" i="20"/>
  <c r="L192" i="20"/>
  <c r="M192" i="20"/>
  <c r="J184" i="20"/>
  <c r="L185" i="20"/>
  <c r="M185" i="20"/>
  <c r="J171" i="20"/>
  <c r="L172" i="20"/>
  <c r="M172" i="20"/>
  <c r="M155" i="20"/>
  <c r="L155" i="20"/>
  <c r="J148" i="20"/>
  <c r="L149" i="20"/>
  <c r="M149" i="20"/>
  <c r="K35" i="20"/>
  <c r="J32" i="20"/>
  <c r="J50" i="20"/>
  <c r="J48" i="20" s="1"/>
  <c r="K67" i="20"/>
  <c r="K233" i="20"/>
  <c r="K232" i="20" s="1"/>
  <c r="K283" i="20"/>
  <c r="K282" i="20" s="1"/>
  <c r="I32" i="20"/>
  <c r="J183" i="20"/>
  <c r="K183" i="20"/>
  <c r="K182" i="20" s="1"/>
  <c r="K130" i="20"/>
  <c r="K89" i="20"/>
  <c r="K79" i="20"/>
  <c r="K76" i="20" s="1"/>
  <c r="J67" i="20"/>
  <c r="K419" i="20"/>
  <c r="K412" i="20" s="1"/>
  <c r="K411" i="20" s="1"/>
  <c r="K410" i="20" s="1"/>
  <c r="J340" i="20"/>
  <c r="K305" i="20"/>
  <c r="J306" i="20"/>
  <c r="J283" i="20"/>
  <c r="J258" i="20"/>
  <c r="K258" i="20"/>
  <c r="K257" i="20" s="1"/>
  <c r="K32" i="20"/>
  <c r="J214" i="20"/>
  <c r="K50" i="20"/>
  <c r="K48" i="20" s="1"/>
  <c r="J147" i="20"/>
  <c r="K147" i="20"/>
  <c r="K146" i="20" s="1"/>
  <c r="K145" i="20" s="1"/>
  <c r="J130" i="20"/>
  <c r="K98" i="20"/>
  <c r="K25" i="20" s="1"/>
  <c r="J98" i="20"/>
  <c r="K17" i="20"/>
  <c r="K14" i="20" s="1"/>
  <c r="K31" i="20"/>
  <c r="K213" i="20"/>
  <c r="K29" i="20"/>
  <c r="K339" i="20"/>
  <c r="K336" i="20" s="1"/>
  <c r="K368" i="20"/>
  <c r="K367" i="20" s="1"/>
  <c r="K390" i="20"/>
  <c r="K387" i="20" s="1"/>
  <c r="K34" i="20"/>
  <c r="K33" i="20" s="1"/>
  <c r="K38" i="20"/>
  <c r="K36" i="20" s="1"/>
  <c r="K10" i="20"/>
  <c r="K7" i="20" s="1"/>
  <c r="J41" i="20"/>
  <c r="J419" i="20"/>
  <c r="J17" i="20"/>
  <c r="J14" i="20" s="1"/>
  <c r="J10" i="20"/>
  <c r="J7" i="20" s="1"/>
  <c r="J34" i="20"/>
  <c r="I257" i="20"/>
  <c r="I28" i="20"/>
  <c r="I61" i="20"/>
  <c r="I59" i="20" s="1"/>
  <c r="I55" i="20" s="1"/>
  <c r="I51" i="20" s="1"/>
  <c r="I412" i="20"/>
  <c r="I411" i="20" s="1"/>
  <c r="I410" i="20" s="1"/>
  <c r="I87" i="20"/>
  <c r="I41" i="20"/>
  <c r="I39" i="20" s="1"/>
  <c r="I339" i="20"/>
  <c r="I336" i="20" s="1"/>
  <c r="I17" i="20"/>
  <c r="I14" i="20" s="1"/>
  <c r="I145" i="20"/>
  <c r="I31" i="20"/>
  <c r="I30" i="20" s="1"/>
  <c r="I213" i="20"/>
  <c r="I181" i="20" s="1"/>
  <c r="I231" i="20"/>
  <c r="I282" i="20"/>
  <c r="I281" i="20" s="1"/>
  <c r="I24" i="20"/>
  <c r="I23" i="20" s="1"/>
  <c r="I391" i="20"/>
  <c r="I29" i="20"/>
  <c r="J387" i="20" l="1"/>
  <c r="L390" i="20"/>
  <c r="M390" i="20"/>
  <c r="L34" i="20"/>
  <c r="M34" i="20"/>
  <c r="J257" i="20"/>
  <c r="L258" i="20"/>
  <c r="M258" i="20"/>
  <c r="L259" i="20"/>
  <c r="M259" i="20"/>
  <c r="L82" i="20"/>
  <c r="M82" i="20"/>
  <c r="J233" i="20"/>
  <c r="M234" i="20"/>
  <c r="L234" i="20"/>
  <c r="J413" i="20"/>
  <c r="L414" i="20"/>
  <c r="M414" i="20"/>
  <c r="L426" i="20"/>
  <c r="M426" i="20"/>
  <c r="M419" i="20"/>
  <c r="L419" i="20"/>
  <c r="L420" i="20"/>
  <c r="M420" i="20"/>
  <c r="J44" i="20"/>
  <c r="L142" i="20"/>
  <c r="M142" i="20"/>
  <c r="L36" i="20"/>
  <c r="M36" i="20"/>
  <c r="L130" i="20"/>
  <c r="M130" i="20"/>
  <c r="J25" i="20"/>
  <c r="D39" i="24" s="1"/>
  <c r="L98" i="20"/>
  <c r="M98" i="20"/>
  <c r="J89" i="20"/>
  <c r="J88" i="20" s="1"/>
  <c r="L90" i="20"/>
  <c r="M90" i="20"/>
  <c r="L77" i="20"/>
  <c r="M77" i="20"/>
  <c r="J348" i="20"/>
  <c r="L348" i="20" s="1"/>
  <c r="M348" i="20"/>
  <c r="J29" i="20"/>
  <c r="M340" i="20"/>
  <c r="L340" i="20"/>
  <c r="J339" i="20"/>
  <c r="L341" i="20"/>
  <c r="M341" i="20"/>
  <c r="J369" i="20"/>
  <c r="L370" i="20"/>
  <c r="M370" i="20"/>
  <c r="J39" i="20"/>
  <c r="L41" i="20"/>
  <c r="M41" i="20"/>
  <c r="L333" i="20"/>
  <c r="M333" i="20"/>
  <c r="J305" i="20"/>
  <c r="L306" i="20"/>
  <c r="M306" i="20"/>
  <c r="L307" i="20"/>
  <c r="M307" i="20"/>
  <c r="L291" i="20"/>
  <c r="M291" i="20"/>
  <c r="L283" i="20"/>
  <c r="M283" i="20"/>
  <c r="J282" i="20"/>
  <c r="L284" i="20"/>
  <c r="M284" i="20"/>
  <c r="L67" i="20"/>
  <c r="M67" i="20"/>
  <c r="L76" i="20"/>
  <c r="M76" i="20"/>
  <c r="L32" i="20"/>
  <c r="M32" i="20"/>
  <c r="J213" i="20"/>
  <c r="J181" i="20" s="1"/>
  <c r="L214" i="20"/>
  <c r="M214" i="20"/>
  <c r="L215" i="20"/>
  <c r="M215" i="20"/>
  <c r="J182" i="20"/>
  <c r="L183" i="20"/>
  <c r="M183" i="20"/>
  <c r="M184" i="20"/>
  <c r="L184" i="20"/>
  <c r="J35" i="20"/>
  <c r="L171" i="20"/>
  <c r="M171" i="20"/>
  <c r="J146" i="20"/>
  <c r="L147" i="20"/>
  <c r="M147" i="20"/>
  <c r="L148" i="20"/>
  <c r="M148" i="20"/>
  <c r="J31" i="20"/>
  <c r="J30" i="20" s="1"/>
  <c r="J28" i="20"/>
  <c r="D57" i="24" s="1"/>
  <c r="K28" i="20"/>
  <c r="K27" i="20" s="1"/>
  <c r="K231" i="20"/>
  <c r="K88" i="20"/>
  <c r="K87" i="20" s="1"/>
  <c r="K61" i="20"/>
  <c r="K59" i="20" s="1"/>
  <c r="K55" i="20" s="1"/>
  <c r="K51" i="20" s="1"/>
  <c r="K281" i="20"/>
  <c r="K30" i="20"/>
  <c r="K181" i="20"/>
  <c r="K24" i="20"/>
  <c r="K23" i="20" s="1"/>
  <c r="J412" i="20"/>
  <c r="J61" i="20"/>
  <c r="I390" i="20"/>
  <c r="I387" i="20" s="1"/>
  <c r="I34" i="20"/>
  <c r="I33" i="20" s="1"/>
  <c r="I86" i="20"/>
  <c r="I27" i="20"/>
  <c r="D58" i="24" l="1"/>
  <c r="M387" i="20"/>
  <c r="L387" i="20"/>
  <c r="L257" i="20"/>
  <c r="M257" i="20"/>
  <c r="L233" i="20"/>
  <c r="M233" i="20"/>
  <c r="J232" i="20"/>
  <c r="J58" i="20"/>
  <c r="L413" i="20"/>
  <c r="M413" i="20"/>
  <c r="J59" i="20"/>
  <c r="L61" i="20"/>
  <c r="M61" i="20"/>
  <c r="J411" i="20"/>
  <c r="L412" i="20"/>
  <c r="M412" i="20"/>
  <c r="J42" i="20"/>
  <c r="L44" i="20"/>
  <c r="M44" i="20"/>
  <c r="J87" i="20"/>
  <c r="M88" i="20"/>
  <c r="L88" i="20"/>
  <c r="J24" i="20"/>
  <c r="L89" i="20"/>
  <c r="M89" i="20"/>
  <c r="J27" i="20"/>
  <c r="J336" i="20"/>
  <c r="L339" i="20"/>
  <c r="M339" i="20"/>
  <c r="L369" i="20"/>
  <c r="M369" i="20"/>
  <c r="J368" i="20"/>
  <c r="L39" i="20"/>
  <c r="M39" i="20"/>
  <c r="L305" i="20"/>
  <c r="M305" i="20"/>
  <c r="L282" i="20"/>
  <c r="M282" i="20"/>
  <c r="J281" i="20"/>
  <c r="L213" i="20"/>
  <c r="M213" i="20"/>
  <c r="L181" i="20"/>
  <c r="M181" i="20"/>
  <c r="L182" i="20"/>
  <c r="M182" i="20"/>
  <c r="L35" i="20"/>
  <c r="M35" i="20"/>
  <c r="J33" i="20"/>
  <c r="J145" i="20"/>
  <c r="L146" i="20"/>
  <c r="M146" i="20"/>
  <c r="K86" i="20"/>
  <c r="K84" i="20" s="1"/>
  <c r="K26" i="20"/>
  <c r="K22" i="20" s="1"/>
  <c r="K21" i="20" s="1"/>
  <c r="I84" i="20"/>
  <c r="I85" i="20"/>
  <c r="I26" i="20"/>
  <c r="I22" i="20" s="1"/>
  <c r="I21" i="20" s="1"/>
  <c r="L232" i="20" l="1"/>
  <c r="M232" i="20"/>
  <c r="J231" i="20"/>
  <c r="J56" i="20"/>
  <c r="M58" i="20"/>
  <c r="L58" i="20"/>
  <c r="J410" i="20"/>
  <c r="L411" i="20"/>
  <c r="M411" i="20"/>
  <c r="J55" i="20"/>
  <c r="D75" i="24"/>
  <c r="L59" i="20"/>
  <c r="M59" i="20"/>
  <c r="D46" i="24"/>
  <c r="L42" i="20"/>
  <c r="M42" i="20"/>
  <c r="L87" i="20"/>
  <c r="M87" i="20"/>
  <c r="J23" i="20"/>
  <c r="D38" i="24"/>
  <c r="L336" i="20"/>
  <c r="M336" i="20"/>
  <c r="J367" i="20"/>
  <c r="M368" i="20"/>
  <c r="L368" i="20"/>
  <c r="L281" i="20"/>
  <c r="M281" i="20"/>
  <c r="L33" i="20"/>
  <c r="M33" i="20"/>
  <c r="J26" i="20"/>
  <c r="L145" i="20"/>
  <c r="M145" i="20"/>
  <c r="K85" i="20"/>
  <c r="L231" i="20" l="1"/>
  <c r="M231" i="20"/>
  <c r="D74" i="24"/>
  <c r="L56" i="20"/>
  <c r="M56" i="20"/>
  <c r="J51" i="20"/>
  <c r="L55" i="20"/>
  <c r="M55" i="20"/>
  <c r="L410" i="20"/>
  <c r="M410" i="20"/>
  <c r="J22" i="20"/>
  <c r="J21" i="20" s="1"/>
  <c r="L367" i="20"/>
  <c r="M367" i="20"/>
  <c r="J86" i="20"/>
  <c r="M86" i="20" s="1"/>
  <c r="N284" i="20"/>
  <c r="P7" i="20"/>
  <c r="Q7" i="20"/>
  <c r="P8" i="20"/>
  <c r="Q8" i="20"/>
  <c r="P10" i="20"/>
  <c r="Q10" i="20"/>
  <c r="P11" i="20"/>
  <c r="Q11" i="20"/>
  <c r="P13" i="20"/>
  <c r="Q13" i="20"/>
  <c r="P14" i="20"/>
  <c r="Q14" i="20"/>
  <c r="P16" i="20"/>
  <c r="Q16" i="20"/>
  <c r="P17" i="20"/>
  <c r="Q17" i="20"/>
  <c r="P18" i="20"/>
  <c r="Q18" i="20"/>
  <c r="P19" i="20"/>
  <c r="Q19" i="20"/>
  <c r="P20" i="20"/>
  <c r="Q20" i="20"/>
  <c r="P21" i="20"/>
  <c r="Q21" i="20"/>
  <c r="P22" i="20"/>
  <c r="Q22" i="20"/>
  <c r="N80" i="20"/>
  <c r="N31" i="20"/>
  <c r="L51" i="20" l="1"/>
  <c r="M51" i="20"/>
  <c r="L86" i="20"/>
  <c r="J85" i="20"/>
  <c r="J84" i="20"/>
  <c r="L84" i="20" s="1"/>
  <c r="Q15" i="20"/>
  <c r="Q9" i="20"/>
  <c r="P9" i="20"/>
  <c r="P15" i="20"/>
  <c r="Q12" i="20"/>
  <c r="Q6" i="20"/>
  <c r="P12" i="20"/>
  <c r="P6" i="20"/>
  <c r="M84" i="20" l="1"/>
  <c r="M85" i="20"/>
  <c r="L85" i="20"/>
  <c r="P23" i="20"/>
  <c r="B89" i="24" l="1"/>
  <c r="B97" i="24" s="1"/>
  <c r="K72" i="24"/>
  <c r="H61" i="24"/>
  <c r="AB59" i="24"/>
  <c r="AB36" i="24" s="1"/>
  <c r="AB35" i="24" s="1"/>
  <c r="AA59" i="24"/>
  <c r="Z59" i="24"/>
  <c r="Y59" i="24"/>
  <c r="X59" i="24"/>
  <c r="W59" i="24"/>
  <c r="V59" i="24"/>
  <c r="U59" i="24"/>
  <c r="I58" i="24"/>
  <c r="H58" i="24"/>
  <c r="J57" i="24"/>
  <c r="I57" i="24"/>
  <c r="H57" i="24"/>
  <c r="AB56" i="24"/>
  <c r="AA56" i="24"/>
  <c r="Z56" i="24"/>
  <c r="Y56" i="24"/>
  <c r="X56" i="24"/>
  <c r="W56" i="24"/>
  <c r="V56" i="24"/>
  <c r="U56" i="24"/>
  <c r="K55" i="24"/>
  <c r="K54" i="24"/>
  <c r="AB53" i="24"/>
  <c r="AA53" i="24"/>
  <c r="Z53" i="24"/>
  <c r="Y53" i="24"/>
  <c r="X53" i="24"/>
  <c r="W53" i="24"/>
  <c r="V53" i="24"/>
  <c r="U53" i="24"/>
  <c r="AB50" i="24"/>
  <c r="AA50" i="24"/>
  <c r="Z50" i="24"/>
  <c r="Y50" i="24"/>
  <c r="X50" i="24"/>
  <c r="W50" i="24"/>
  <c r="V50" i="24"/>
  <c r="U50" i="24"/>
  <c r="AB47" i="24"/>
  <c r="AA47" i="24"/>
  <c r="Z47" i="24"/>
  <c r="Y47" i="24"/>
  <c r="X47" i="24"/>
  <c r="W47" i="24"/>
  <c r="V47" i="24"/>
  <c r="U47" i="24"/>
  <c r="I39" i="24"/>
  <c r="H39" i="24"/>
  <c r="I38" i="24"/>
  <c r="H38" i="24"/>
  <c r="AB37" i="24"/>
  <c r="AA37" i="24"/>
  <c r="Z37" i="24"/>
  <c r="Y37" i="24"/>
  <c r="X37" i="24"/>
  <c r="W37" i="24"/>
  <c r="V37" i="24"/>
  <c r="U37" i="24"/>
  <c r="K36" i="24"/>
  <c r="K35" i="24"/>
  <c r="I35" i="24"/>
  <c r="AB31" i="24"/>
  <c r="AB28" i="24" s="1"/>
  <c r="AA31" i="24"/>
  <c r="AA28" i="24" s="1"/>
  <c r="Z31" i="24"/>
  <c r="Z28" i="24" s="1"/>
  <c r="Y31" i="24"/>
  <c r="Y28" i="24" s="1"/>
  <c r="X31" i="24"/>
  <c r="X28" i="24" s="1"/>
  <c r="W31" i="24"/>
  <c r="W28" i="24" s="1"/>
  <c r="U31" i="24"/>
  <c r="U28" i="24" s="1"/>
  <c r="AB17" i="24"/>
  <c r="AA17" i="24"/>
  <c r="Z17" i="24"/>
  <c r="Y17" i="24"/>
  <c r="X17" i="24"/>
  <c r="W17" i="24"/>
  <c r="U17" i="24"/>
  <c r="AB15" i="24"/>
  <c r="AA15" i="24"/>
  <c r="Z15" i="24"/>
  <c r="Y15" i="24"/>
  <c r="X15" i="24"/>
  <c r="W15" i="24"/>
  <c r="U15" i="24"/>
  <c r="X36" i="24" l="1"/>
  <c r="X35" i="24" s="1"/>
  <c r="X14" i="24"/>
  <c r="AB14" i="24"/>
  <c r="Y14" i="24"/>
  <c r="Z14" i="24"/>
  <c r="W14" i="24"/>
  <c r="U14" i="24"/>
  <c r="AA14" i="24"/>
  <c r="D15" i="24"/>
  <c r="G16" i="24"/>
  <c r="C29" i="24"/>
  <c r="F16" i="24"/>
  <c r="U36" i="24"/>
  <c r="U35" i="24" s="1"/>
  <c r="Y36" i="24"/>
  <c r="Y35" i="24" s="1"/>
  <c r="Z36" i="24"/>
  <c r="Z35" i="24" s="1"/>
  <c r="V36" i="24"/>
  <c r="V35" i="24" s="1"/>
  <c r="W36" i="24"/>
  <c r="W35" i="24" s="1"/>
  <c r="AA36" i="24"/>
  <c r="AA35" i="24" s="1"/>
  <c r="B94" i="24"/>
  <c r="E15" i="24"/>
  <c r="E29" i="24"/>
  <c r="C17" i="24"/>
  <c r="F18" i="24"/>
  <c r="C31" i="24"/>
  <c r="E17" i="24"/>
  <c r="C15" i="24"/>
  <c r="F15" i="24" s="1"/>
  <c r="F34" i="24"/>
  <c r="G32" i="24"/>
  <c r="G34" i="24"/>
  <c r="F20" i="24"/>
  <c r="D31" i="24"/>
  <c r="G18" i="24"/>
  <c r="D17" i="24"/>
  <c r="D14" i="24" s="1"/>
  <c r="G20" i="24"/>
  <c r="C28" i="24" l="1"/>
  <c r="G15" i="24"/>
  <c r="E14" i="24"/>
  <c r="G14" i="24" s="1"/>
  <c r="F32" i="24"/>
  <c r="D29" i="24"/>
  <c r="D28" i="24" s="1"/>
  <c r="F30" i="24"/>
  <c r="G30" i="24"/>
  <c r="C14" i="24"/>
  <c r="F14" i="24" s="1"/>
  <c r="E31" i="24"/>
  <c r="E28" i="24" s="1"/>
  <c r="F31" i="24"/>
  <c r="G17" i="24"/>
  <c r="F17" i="24"/>
  <c r="G29" i="24" l="1"/>
  <c r="F29" i="24"/>
  <c r="G31" i="24"/>
  <c r="F28" i="24"/>
  <c r="G28" i="24"/>
  <c r="P25" i="20" l="1"/>
  <c r="Q25" i="20"/>
  <c r="P27" i="20"/>
  <c r="Q27" i="20"/>
  <c r="S27" i="20" l="1"/>
  <c r="S25" i="20"/>
  <c r="E59" i="24"/>
  <c r="G74" i="24" l="1"/>
  <c r="D59" i="24"/>
  <c r="S14" i="20"/>
  <c r="S19" i="20"/>
  <c r="Q28" i="20"/>
  <c r="S16" i="20"/>
  <c r="P28" i="20"/>
  <c r="G61" i="24"/>
  <c r="E73" i="24" l="1"/>
  <c r="E71" i="24" s="1"/>
  <c r="Q26" i="20"/>
  <c r="Q24" i="20" s="1"/>
  <c r="P26" i="20"/>
  <c r="S10" i="20"/>
  <c r="S13" i="20"/>
  <c r="S8" i="20"/>
  <c r="G59" i="24"/>
  <c r="Q23" i="20"/>
  <c r="S12" i="20" l="1"/>
  <c r="P24" i="20"/>
  <c r="S24" i="20" s="1"/>
  <c r="S26" i="20"/>
  <c r="G75" i="24"/>
  <c r="D73" i="24"/>
  <c r="G57" i="24"/>
  <c r="S15" i="20"/>
  <c r="S17" i="20"/>
  <c r="G39" i="24"/>
  <c r="E40" i="24"/>
  <c r="E47" i="24"/>
  <c r="D40" i="24" l="1"/>
  <c r="D47" i="24"/>
  <c r="G49" i="24"/>
  <c r="E56" i="24"/>
  <c r="D71" i="24"/>
  <c r="G73" i="24"/>
  <c r="S11" i="20"/>
  <c r="D56" i="24"/>
  <c r="S22" i="20"/>
  <c r="S18" i="20"/>
  <c r="S21" i="20"/>
  <c r="G46" i="24" l="1"/>
  <c r="G47" i="24"/>
  <c r="S9" i="20"/>
  <c r="E37" i="24"/>
  <c r="G71" i="24"/>
  <c r="G40" i="24"/>
  <c r="G58" i="24"/>
  <c r="S7" i="20"/>
  <c r="G56" i="24"/>
  <c r="E53" i="24"/>
  <c r="S20" i="20"/>
  <c r="M7" i="20"/>
  <c r="M8" i="20"/>
  <c r="L9" i="20"/>
  <c r="M9" i="20"/>
  <c r="M10" i="20"/>
  <c r="L11" i="20"/>
  <c r="M11" i="20"/>
  <c r="L12" i="20"/>
  <c r="M12" i="20"/>
  <c r="M13" i="20"/>
  <c r="L14" i="20"/>
  <c r="M14" i="20"/>
  <c r="L15" i="20"/>
  <c r="M15" i="20"/>
  <c r="M16" i="20"/>
  <c r="M17" i="20"/>
  <c r="M18" i="20"/>
  <c r="M19" i="20"/>
  <c r="M20" i="20"/>
  <c r="M21" i="20"/>
  <c r="M22" i="20"/>
  <c r="M23" i="20"/>
  <c r="M28" i="20"/>
  <c r="M29" i="20"/>
  <c r="M30" i="20"/>
  <c r="M31" i="20"/>
  <c r="E36" i="24" l="1"/>
  <c r="E35" i="24" s="1"/>
  <c r="M24" i="20"/>
  <c r="M27" i="20"/>
  <c r="M26" i="20"/>
  <c r="S6" i="20"/>
  <c r="G38" i="24"/>
  <c r="D37" i="24"/>
  <c r="S23" i="20"/>
  <c r="G55" i="24"/>
  <c r="D53" i="24"/>
  <c r="O17" i="20"/>
  <c r="R17" i="20" s="1"/>
  <c r="M25" i="20" l="1"/>
  <c r="O14" i="20"/>
  <c r="G37" i="24"/>
  <c r="G53" i="24"/>
  <c r="D36" i="24"/>
  <c r="O18" i="20"/>
  <c r="R18" i="20" s="1"/>
  <c r="O20" i="20"/>
  <c r="L30" i="20"/>
  <c r="L31" i="20"/>
  <c r="R20" i="20" l="1"/>
  <c r="O8" i="20"/>
  <c r="O16" i="20"/>
  <c r="O11" i="20"/>
  <c r="R11" i="20" s="1"/>
  <c r="R14" i="20"/>
  <c r="D35" i="24"/>
  <c r="G36" i="24"/>
  <c r="O21" i="20"/>
  <c r="O19" i="20"/>
  <c r="O13" i="20"/>
  <c r="O10" i="20" l="1"/>
  <c r="F57" i="24" s="1"/>
  <c r="N112" i="20"/>
  <c r="O12" i="20"/>
  <c r="R12" i="20" s="1"/>
  <c r="R13" i="20"/>
  <c r="R21" i="20"/>
  <c r="O15" i="20"/>
  <c r="R16" i="20"/>
  <c r="R8" i="20"/>
  <c r="C53" i="24"/>
  <c r="F53" i="24" s="1"/>
  <c r="F55" i="24"/>
  <c r="O27" i="20"/>
  <c r="O28" i="20"/>
  <c r="F75" i="24" s="1"/>
  <c r="L29" i="20"/>
  <c r="O7" i="20"/>
  <c r="R19" i="20"/>
  <c r="F58" i="24"/>
  <c r="G35" i="24"/>
  <c r="R10" i="20" l="1"/>
  <c r="N264" i="20"/>
  <c r="N192" i="20"/>
  <c r="O9" i="20"/>
  <c r="R9" i="20" s="1"/>
  <c r="C56" i="24"/>
  <c r="F56" i="24" s="1"/>
  <c r="F38" i="24"/>
  <c r="O6" i="20"/>
  <c r="R6" i="20" s="1"/>
  <c r="R7" i="20"/>
  <c r="O26" i="20"/>
  <c r="R26" i="20" s="1"/>
  <c r="R27" i="20"/>
  <c r="C40" i="24"/>
  <c r="F40" i="24" s="1"/>
  <c r="F46" i="24"/>
  <c r="N153" i="20"/>
  <c r="R15" i="20"/>
  <c r="C59" i="24"/>
  <c r="F59" i="24" s="1"/>
  <c r="F61" i="24"/>
  <c r="F39" i="24"/>
  <c r="O25" i="20"/>
  <c r="O22" i="20"/>
  <c r="N241" i="20"/>
  <c r="L28" i="20"/>
  <c r="I361" i="23"/>
  <c r="I360" i="23" s="1"/>
  <c r="I359" i="23" s="1"/>
  <c r="I358" i="23" s="1"/>
  <c r="I60" i="23" s="1"/>
  <c r="I356" i="23"/>
  <c r="I355" i="23"/>
  <c r="I354" i="23" s="1"/>
  <c r="I353" i="23" s="1"/>
  <c r="I351" i="23"/>
  <c r="I350" i="23"/>
  <c r="I349" i="23" s="1"/>
  <c r="I348" i="23" s="1"/>
  <c r="I346" i="23"/>
  <c r="I345" i="23"/>
  <c r="I344" i="23" s="1"/>
  <c r="I343" i="23" s="1"/>
  <c r="I341" i="23"/>
  <c r="I340" i="23"/>
  <c r="I339" i="23"/>
  <c r="I338" i="23"/>
  <c r="I336" i="23"/>
  <c r="I335" i="23"/>
  <c r="I334" i="23"/>
  <c r="I333" i="23"/>
  <c r="I331" i="23"/>
  <c r="I330" i="23"/>
  <c r="I329" i="23" s="1"/>
  <c r="I328" i="23" s="1"/>
  <c r="I324" i="23"/>
  <c r="I323" i="23"/>
  <c r="I321" i="23"/>
  <c r="I320" i="23" s="1"/>
  <c r="I318" i="23"/>
  <c r="I317" i="23"/>
  <c r="I314" i="23"/>
  <c r="I313" i="23" s="1"/>
  <c r="I312" i="23" s="1"/>
  <c r="I58" i="23" s="1"/>
  <c r="I306" i="23"/>
  <c r="I304" i="23"/>
  <c r="I301" i="23"/>
  <c r="I300" i="23" s="1"/>
  <c r="I293" i="23"/>
  <c r="I290" i="23" s="1"/>
  <c r="I288" i="23"/>
  <c r="I284" i="23"/>
  <c r="I283" i="23"/>
  <c r="I275" i="23"/>
  <c r="I272" i="23" s="1"/>
  <c r="I270" i="23" s="1"/>
  <c r="I268" i="23"/>
  <c r="I264" i="23"/>
  <c r="I263" i="23" s="1"/>
  <c r="I258" i="23"/>
  <c r="I252" i="23"/>
  <c r="I241" i="23" s="1"/>
  <c r="I239" i="23"/>
  <c r="I236" i="23"/>
  <c r="I235" i="23" s="1"/>
  <c r="I226" i="23"/>
  <c r="I224" i="23" s="1"/>
  <c r="I222" i="23"/>
  <c r="I217" i="23"/>
  <c r="I216" i="23" s="1"/>
  <c r="I215" i="23" s="1"/>
  <c r="I211" i="23"/>
  <c r="I204" i="23"/>
  <c r="I202" i="23"/>
  <c r="I199" i="23"/>
  <c r="I198" i="23" s="1"/>
  <c r="I197" i="23" s="1"/>
  <c r="I194" i="23"/>
  <c r="I188" i="23"/>
  <c r="I186" i="23" s="1"/>
  <c r="I185" i="23" s="1"/>
  <c r="I183" i="23"/>
  <c r="I179" i="23"/>
  <c r="I178" i="23" s="1"/>
  <c r="I177" i="23" s="1"/>
  <c r="I168" i="23"/>
  <c r="I43" i="23" s="1"/>
  <c r="I166" i="23"/>
  <c r="I162" i="23"/>
  <c r="I161" i="23" s="1"/>
  <c r="I157" i="23"/>
  <c r="I149" i="23"/>
  <c r="I147" i="23"/>
  <c r="I144" i="23"/>
  <c r="I139" i="23"/>
  <c r="I138" i="23" s="1"/>
  <c r="I133" i="23"/>
  <c r="I130" i="23"/>
  <c r="I129" i="23" s="1"/>
  <c r="I48" i="23" s="1"/>
  <c r="I127" i="23"/>
  <c r="I122" i="23"/>
  <c r="I120" i="23" s="1"/>
  <c r="I117" i="23"/>
  <c r="I113" i="23"/>
  <c r="I112" i="23" s="1"/>
  <c r="I107" i="23"/>
  <c r="I106" i="23" s="1"/>
  <c r="I56" i="23" s="1"/>
  <c r="I55" i="23" s="1"/>
  <c r="I104" i="23"/>
  <c r="I103" i="23" s="1"/>
  <c r="I100" i="23" s="1"/>
  <c r="I99" i="23" s="1"/>
  <c r="I54" i="23" s="1"/>
  <c r="I53" i="23" s="1"/>
  <c r="I97" i="23"/>
  <c r="I50" i="23" s="1"/>
  <c r="I49" i="23" s="1"/>
  <c r="I95" i="23"/>
  <c r="I77" i="23"/>
  <c r="I75" i="23" s="1"/>
  <c r="I74" i="23" s="1"/>
  <c r="I72" i="23"/>
  <c r="I70" i="23"/>
  <c r="I69" i="23"/>
  <c r="I67" i="23"/>
  <c r="I42" i="23"/>
  <c r="I36" i="23"/>
  <c r="I23" i="23"/>
  <c r="I22" i="23" s="1"/>
  <c r="B23" i="23"/>
  <c r="I21" i="23"/>
  <c r="B21" i="23"/>
  <c r="I20" i="23"/>
  <c r="B20" i="23"/>
  <c r="I18" i="23"/>
  <c r="I17" i="23" s="1"/>
  <c r="B18" i="23"/>
  <c r="I13" i="23"/>
  <c r="I10" i="23"/>
  <c r="I8" i="23"/>
  <c r="O33" i="20" l="1"/>
  <c r="I7" i="23"/>
  <c r="I6" i="23" s="1"/>
  <c r="I19" i="23"/>
  <c r="I16" i="23" s="1"/>
  <c r="I146" i="23"/>
  <c r="I111" i="23"/>
  <c r="I110" i="23" s="1"/>
  <c r="I109" i="23" s="1"/>
  <c r="J109" i="23" s="1"/>
  <c r="I234" i="23"/>
  <c r="R22" i="20"/>
  <c r="C37" i="24"/>
  <c r="C73" i="24"/>
  <c r="F74" i="24"/>
  <c r="O24" i="20"/>
  <c r="R24" i="20" s="1"/>
  <c r="R25" i="20"/>
  <c r="O23" i="20"/>
  <c r="I214" i="23"/>
  <c r="I137" i="23"/>
  <c r="I136" i="23" s="1"/>
  <c r="I160" i="23"/>
  <c r="I66" i="23"/>
  <c r="I65" i="23" s="1"/>
  <c r="I119" i="23"/>
  <c r="I29" i="23" s="1"/>
  <c r="I262" i="23"/>
  <c r="I261" i="23" s="1"/>
  <c r="I260" i="23" s="1"/>
  <c r="J260" i="23" s="1"/>
  <c r="I282" i="23"/>
  <c r="I299" i="23"/>
  <c r="I298" i="23" s="1"/>
  <c r="I297" i="23" s="1"/>
  <c r="J297" i="23" s="1"/>
  <c r="I316" i="23"/>
  <c r="I52" i="23"/>
  <c r="I51" i="23" s="1"/>
  <c r="L27" i="20"/>
  <c r="I64" i="23"/>
  <c r="I28" i="23"/>
  <c r="I233" i="23"/>
  <c r="I159" i="23"/>
  <c r="I135" i="23" s="1"/>
  <c r="J135" i="23" s="1"/>
  <c r="I41" i="23"/>
  <c r="I40" i="23" s="1"/>
  <c r="I38" i="23" s="1"/>
  <c r="J39" i="23" s="1"/>
  <c r="I176" i="23"/>
  <c r="I196" i="23"/>
  <c r="I281" i="23"/>
  <c r="I280" i="23" s="1"/>
  <c r="J280" i="23" s="1"/>
  <c r="I47" i="23"/>
  <c r="I46" i="23" s="1"/>
  <c r="I44" i="23" s="1"/>
  <c r="I311" i="23"/>
  <c r="I310" i="23" s="1"/>
  <c r="I309" i="23" s="1"/>
  <c r="I59" i="23"/>
  <c r="I57" i="23" s="1"/>
  <c r="I213" i="23"/>
  <c r="J213" i="23" s="1"/>
  <c r="I94" i="23"/>
  <c r="I37" i="23"/>
  <c r="I35" i="23" l="1"/>
  <c r="I34" i="23" s="1"/>
  <c r="I32" i="23" s="1"/>
  <c r="F37" i="24"/>
  <c r="C71" i="24"/>
  <c r="F71" i="24" s="1"/>
  <c r="F73" i="24"/>
  <c r="C47" i="24"/>
  <c r="F47" i="24" s="1"/>
  <c r="F49" i="24"/>
  <c r="R23" i="20"/>
  <c r="L25" i="20"/>
  <c r="L26" i="20"/>
  <c r="L24" i="20"/>
  <c r="I63" i="23"/>
  <c r="I30" i="23"/>
  <c r="J33" i="23"/>
  <c r="I175" i="23"/>
  <c r="J175" i="23" s="1"/>
  <c r="I26" i="23"/>
  <c r="C36" i="24" l="1"/>
  <c r="C35" i="24" s="1"/>
  <c r="I25" i="23"/>
  <c r="I24" i="23" s="1"/>
  <c r="K24" i="23" s="1"/>
  <c r="I62" i="23"/>
  <c r="J63" i="23"/>
  <c r="F35" i="24" l="1"/>
  <c r="F36" i="24"/>
  <c r="K62" i="23"/>
  <c r="I61" i="23"/>
  <c r="V359" i="21" l="1"/>
  <c r="O359" i="21"/>
  <c r="J359" i="21"/>
  <c r="E359" i="21"/>
  <c r="D359" i="21" s="1"/>
  <c r="V358" i="21"/>
  <c r="O358" i="21"/>
  <c r="J358" i="21"/>
  <c r="J357" i="21" s="1"/>
  <c r="J356" i="21" s="1"/>
  <c r="J355" i="21" s="1"/>
  <c r="E358" i="21"/>
  <c r="X357" i="21"/>
  <c r="W357" i="21"/>
  <c r="W356" i="21" s="1"/>
  <c r="W355" i="21" s="1"/>
  <c r="V357" i="21"/>
  <c r="U357" i="21"/>
  <c r="U356" i="21" s="1"/>
  <c r="U355" i="21" s="1"/>
  <c r="T357" i="21"/>
  <c r="S357" i="21"/>
  <c r="S356" i="21" s="1"/>
  <c r="S355" i="21" s="1"/>
  <c r="R357" i="21"/>
  <c r="Q357" i="21"/>
  <c r="Q356" i="21" s="1"/>
  <c r="Q355" i="21" s="1"/>
  <c r="P357" i="21"/>
  <c r="O357" i="21"/>
  <c r="O356" i="21" s="1"/>
  <c r="O355" i="21" s="1"/>
  <c r="N357" i="21"/>
  <c r="M357" i="21"/>
  <c r="M356" i="21" s="1"/>
  <c r="M355" i="21" s="1"/>
  <c r="L357" i="21"/>
  <c r="K357" i="21"/>
  <c r="K356" i="21" s="1"/>
  <c r="K355" i="21" s="1"/>
  <c r="I357" i="21"/>
  <c r="H357" i="21"/>
  <c r="H356" i="21" s="1"/>
  <c r="H355" i="21" s="1"/>
  <c r="G357" i="21"/>
  <c r="G356" i="21" s="1"/>
  <c r="G355" i="21" s="1"/>
  <c r="F357" i="21"/>
  <c r="X356" i="21"/>
  <c r="X355" i="21" s="1"/>
  <c r="V356" i="21"/>
  <c r="V355" i="21" s="1"/>
  <c r="T356" i="21"/>
  <c r="T355" i="21" s="1"/>
  <c r="R356" i="21"/>
  <c r="P356" i="21"/>
  <c r="P355" i="21" s="1"/>
  <c r="N356" i="21"/>
  <c r="N355" i="21" s="1"/>
  <c r="L356" i="21"/>
  <c r="L355" i="21" s="1"/>
  <c r="I356" i="21"/>
  <c r="I355" i="21" s="1"/>
  <c r="F356" i="21"/>
  <c r="F355" i="21" s="1"/>
  <c r="R355" i="21"/>
  <c r="V354" i="21"/>
  <c r="V353" i="21" s="1"/>
  <c r="V352" i="21" s="1"/>
  <c r="V351" i="21" s="1"/>
  <c r="O354" i="21"/>
  <c r="O353" i="21" s="1"/>
  <c r="O352" i="21" s="1"/>
  <c r="O351" i="21" s="1"/>
  <c r="J354" i="21"/>
  <c r="E354" i="21"/>
  <c r="X353" i="21"/>
  <c r="X352" i="21" s="1"/>
  <c r="X351" i="21" s="1"/>
  <c r="W353" i="21"/>
  <c r="W352" i="21" s="1"/>
  <c r="W351" i="21" s="1"/>
  <c r="U353" i="21"/>
  <c r="U352" i="21" s="1"/>
  <c r="U351" i="21" s="1"/>
  <c r="T353" i="21"/>
  <c r="T352" i="21" s="1"/>
  <c r="T351" i="21" s="1"/>
  <c r="S353" i="21"/>
  <c r="S352" i="21" s="1"/>
  <c r="S351" i="21" s="1"/>
  <c r="R353" i="21"/>
  <c r="R352" i="21" s="1"/>
  <c r="R351" i="21" s="1"/>
  <c r="Q353" i="21"/>
  <c r="P353" i="21"/>
  <c r="P352" i="21" s="1"/>
  <c r="P351" i="21" s="1"/>
  <c r="N353" i="21"/>
  <c r="N352" i="21" s="1"/>
  <c r="N351" i="21" s="1"/>
  <c r="M353" i="21"/>
  <c r="M352" i="21" s="1"/>
  <c r="M351" i="21" s="1"/>
  <c r="L353" i="21"/>
  <c r="L352" i="21" s="1"/>
  <c r="L351" i="21" s="1"/>
  <c r="K353" i="21"/>
  <c r="K352" i="21" s="1"/>
  <c r="K351" i="21" s="1"/>
  <c r="I353" i="21"/>
  <c r="I352" i="21" s="1"/>
  <c r="I351" i="21" s="1"/>
  <c r="H353" i="21"/>
  <c r="G353" i="21"/>
  <c r="G352" i="21" s="1"/>
  <c r="G351" i="21" s="1"/>
  <c r="F353" i="21"/>
  <c r="F352" i="21" s="1"/>
  <c r="F351" i="21" s="1"/>
  <c r="E353" i="21"/>
  <c r="E352" i="21" s="1"/>
  <c r="E351" i="21" s="1"/>
  <c r="Q352" i="21"/>
  <c r="Q351" i="21" s="1"/>
  <c r="H352" i="21"/>
  <c r="H351" i="21" s="1"/>
  <c r="V350" i="21"/>
  <c r="V349" i="21" s="1"/>
  <c r="V348" i="21" s="1"/>
  <c r="V347" i="21" s="1"/>
  <c r="O350" i="21"/>
  <c r="O349" i="21" s="1"/>
  <c r="O348" i="21" s="1"/>
  <c r="O347" i="21" s="1"/>
  <c r="J350" i="21"/>
  <c r="E350" i="21"/>
  <c r="E349" i="21" s="1"/>
  <c r="E348" i="21" s="1"/>
  <c r="E347" i="21" s="1"/>
  <c r="X349" i="21"/>
  <c r="W349" i="21"/>
  <c r="W348" i="21" s="1"/>
  <c r="W347" i="21" s="1"/>
  <c r="U349" i="21"/>
  <c r="U348" i="21" s="1"/>
  <c r="U347" i="21" s="1"/>
  <c r="T349" i="21"/>
  <c r="T348" i="21" s="1"/>
  <c r="T347" i="21" s="1"/>
  <c r="S349" i="21"/>
  <c r="S348" i="21" s="1"/>
  <c r="S347" i="21" s="1"/>
  <c r="R349" i="21"/>
  <c r="Q349" i="21"/>
  <c r="Q348" i="21" s="1"/>
  <c r="Q347" i="21" s="1"/>
  <c r="P349" i="21"/>
  <c r="P348" i="21" s="1"/>
  <c r="P347" i="21" s="1"/>
  <c r="N349" i="21"/>
  <c r="N348" i="21" s="1"/>
  <c r="N347" i="21" s="1"/>
  <c r="M349" i="21"/>
  <c r="M348" i="21" s="1"/>
  <c r="M347" i="21" s="1"/>
  <c r="L349" i="21"/>
  <c r="L348" i="21" s="1"/>
  <c r="L347" i="21" s="1"/>
  <c r="K349" i="21"/>
  <c r="K348" i="21" s="1"/>
  <c r="K347" i="21" s="1"/>
  <c r="I349" i="21"/>
  <c r="I348" i="21" s="1"/>
  <c r="I347" i="21" s="1"/>
  <c r="H349" i="21"/>
  <c r="H348" i="21" s="1"/>
  <c r="H347" i="21" s="1"/>
  <c r="G349" i="21"/>
  <c r="G348" i="21" s="1"/>
  <c r="G347" i="21" s="1"/>
  <c r="F349" i="21"/>
  <c r="X348" i="21"/>
  <c r="X347" i="21" s="1"/>
  <c r="R348" i="21"/>
  <c r="R347" i="21" s="1"/>
  <c r="F348" i="21"/>
  <c r="F347" i="21" s="1"/>
  <c r="V346" i="21"/>
  <c r="O346" i="21"/>
  <c r="J346" i="21"/>
  <c r="E346" i="21"/>
  <c r="V345" i="21"/>
  <c r="V344" i="21" s="1"/>
  <c r="V343" i="21" s="1"/>
  <c r="V342" i="21" s="1"/>
  <c r="O345" i="21"/>
  <c r="O344" i="21" s="1"/>
  <c r="O343" i="21" s="1"/>
  <c r="O342" i="21" s="1"/>
  <c r="J345" i="21"/>
  <c r="E345" i="21"/>
  <c r="X344" i="21"/>
  <c r="X343" i="21" s="1"/>
  <c r="X342" i="21" s="1"/>
  <c r="W344" i="21"/>
  <c r="U344" i="21"/>
  <c r="T344" i="21"/>
  <c r="T343" i="21" s="1"/>
  <c r="T342" i="21" s="1"/>
  <c r="S344" i="21"/>
  <c r="S343" i="21" s="1"/>
  <c r="S342" i="21" s="1"/>
  <c r="R344" i="21"/>
  <c r="R343" i="21" s="1"/>
  <c r="R342" i="21" s="1"/>
  <c r="Q344" i="21"/>
  <c r="Q343" i="21" s="1"/>
  <c r="Q342" i="21" s="1"/>
  <c r="P344" i="21"/>
  <c r="P343" i="21" s="1"/>
  <c r="P342" i="21" s="1"/>
  <c r="N344" i="21"/>
  <c r="N343" i="21" s="1"/>
  <c r="N342" i="21" s="1"/>
  <c r="M344" i="21"/>
  <c r="M343" i="21" s="1"/>
  <c r="M342" i="21" s="1"/>
  <c r="L344" i="21"/>
  <c r="L343" i="21" s="1"/>
  <c r="L342" i="21" s="1"/>
  <c r="K344" i="21"/>
  <c r="K343" i="21" s="1"/>
  <c r="K342" i="21" s="1"/>
  <c r="I344" i="21"/>
  <c r="I343" i="21" s="1"/>
  <c r="I342" i="21" s="1"/>
  <c r="H344" i="21"/>
  <c r="H343" i="21" s="1"/>
  <c r="H342" i="21" s="1"/>
  <c r="G344" i="21"/>
  <c r="G343" i="21" s="1"/>
  <c r="G342" i="21" s="1"/>
  <c r="F344" i="21"/>
  <c r="E344" i="21"/>
  <c r="E343" i="21" s="1"/>
  <c r="E342" i="21" s="1"/>
  <c r="W343" i="21"/>
  <c r="W342" i="21" s="1"/>
  <c r="U343" i="21"/>
  <c r="U342" i="21" s="1"/>
  <c r="F343" i="21"/>
  <c r="F342" i="21" s="1"/>
  <c r="V341" i="21"/>
  <c r="O341" i="21"/>
  <c r="J341" i="21"/>
  <c r="E341" i="21"/>
  <c r="V340" i="21"/>
  <c r="V339" i="21" s="1"/>
  <c r="V338" i="21" s="1"/>
  <c r="V337" i="21" s="1"/>
  <c r="O340" i="21"/>
  <c r="J340" i="21"/>
  <c r="J339" i="21" s="1"/>
  <c r="J338" i="21" s="1"/>
  <c r="J337" i="21" s="1"/>
  <c r="E340" i="21"/>
  <c r="X339" i="21"/>
  <c r="X338" i="21" s="1"/>
  <c r="X337" i="21" s="1"/>
  <c r="W339" i="21"/>
  <c r="U339" i="21"/>
  <c r="U338" i="21" s="1"/>
  <c r="U337" i="21" s="1"/>
  <c r="T339" i="21"/>
  <c r="S339" i="21"/>
  <c r="S338" i="21" s="1"/>
  <c r="S337" i="21" s="1"/>
  <c r="R339" i="21"/>
  <c r="R338" i="21" s="1"/>
  <c r="R337" i="21" s="1"/>
  <c r="Q339" i="21"/>
  <c r="Q338" i="21" s="1"/>
  <c r="Q337" i="21" s="1"/>
  <c r="P339" i="21"/>
  <c r="N339" i="21"/>
  <c r="M339" i="21"/>
  <c r="M338" i="21" s="1"/>
  <c r="M337" i="21" s="1"/>
  <c r="L339" i="21"/>
  <c r="L338" i="21" s="1"/>
  <c r="L337" i="21" s="1"/>
  <c r="K339" i="21"/>
  <c r="K338" i="21" s="1"/>
  <c r="K337" i="21" s="1"/>
  <c r="I339" i="21"/>
  <c r="I338" i="21" s="1"/>
  <c r="I337" i="21" s="1"/>
  <c r="H339" i="21"/>
  <c r="H338" i="21" s="1"/>
  <c r="H337" i="21" s="1"/>
  <c r="G339" i="21"/>
  <c r="F339" i="21"/>
  <c r="F338" i="21" s="1"/>
  <c r="F337" i="21" s="1"/>
  <c r="E339" i="21"/>
  <c r="E338" i="21" s="1"/>
  <c r="E337" i="21" s="1"/>
  <c r="W338" i="21"/>
  <c r="W337" i="21" s="1"/>
  <c r="T338" i="21"/>
  <c r="P338" i="21"/>
  <c r="N338" i="21"/>
  <c r="N337" i="21" s="1"/>
  <c r="G338" i="21"/>
  <c r="G337" i="21" s="1"/>
  <c r="T337" i="21"/>
  <c r="P337" i="21"/>
  <c r="V336" i="21"/>
  <c r="O336" i="21"/>
  <c r="J336" i="21"/>
  <c r="E336" i="21"/>
  <c r="V335" i="21"/>
  <c r="V334" i="21" s="1"/>
  <c r="V333" i="21" s="1"/>
  <c r="V332" i="21" s="1"/>
  <c r="O335" i="21"/>
  <c r="J335" i="21"/>
  <c r="E335" i="21"/>
  <c r="X334" i="21"/>
  <c r="X333" i="21" s="1"/>
  <c r="X332" i="21" s="1"/>
  <c r="W334" i="21"/>
  <c r="W333" i="21" s="1"/>
  <c r="W332" i="21" s="1"/>
  <c r="U334" i="21"/>
  <c r="T334" i="21"/>
  <c r="T333" i="21" s="1"/>
  <c r="T332" i="21" s="1"/>
  <c r="S334" i="21"/>
  <c r="S333" i="21" s="1"/>
  <c r="S332" i="21" s="1"/>
  <c r="R334" i="21"/>
  <c r="R333" i="21" s="1"/>
  <c r="R332" i="21" s="1"/>
  <c r="Q334" i="21"/>
  <c r="P334" i="21"/>
  <c r="P333" i="21" s="1"/>
  <c r="P332" i="21" s="1"/>
  <c r="O334" i="21"/>
  <c r="O333" i="21" s="1"/>
  <c r="O332" i="21" s="1"/>
  <c r="N334" i="21"/>
  <c r="N333" i="21" s="1"/>
  <c r="N332" i="21" s="1"/>
  <c r="M334" i="21"/>
  <c r="L334" i="21"/>
  <c r="L333" i="21" s="1"/>
  <c r="L332" i="21" s="1"/>
  <c r="K334" i="21"/>
  <c r="K333" i="21" s="1"/>
  <c r="K332" i="21" s="1"/>
  <c r="J334" i="21"/>
  <c r="J333" i="21" s="1"/>
  <c r="J332" i="21" s="1"/>
  <c r="I334" i="21"/>
  <c r="H334" i="21"/>
  <c r="H333" i="21" s="1"/>
  <c r="H332" i="21" s="1"/>
  <c r="G334" i="21"/>
  <c r="G333" i="21" s="1"/>
  <c r="G332" i="21" s="1"/>
  <c r="F334" i="21"/>
  <c r="F333" i="21" s="1"/>
  <c r="F332" i="21" s="1"/>
  <c r="U333" i="21"/>
  <c r="U332" i="21" s="1"/>
  <c r="Q333" i="21"/>
  <c r="Q332" i="21" s="1"/>
  <c r="M333" i="21"/>
  <c r="M332" i="21" s="1"/>
  <c r="I333" i="21"/>
  <c r="I332" i="21"/>
  <c r="V331" i="21"/>
  <c r="O331" i="21"/>
  <c r="J331" i="21"/>
  <c r="E331" i="21"/>
  <c r="V330" i="21"/>
  <c r="V329" i="21" s="1"/>
  <c r="V328" i="21" s="1"/>
  <c r="V327" i="21" s="1"/>
  <c r="O330" i="21"/>
  <c r="J330" i="21"/>
  <c r="J329" i="21" s="1"/>
  <c r="J328" i="21" s="1"/>
  <c r="J327" i="21" s="1"/>
  <c r="E330" i="21"/>
  <c r="X329" i="21"/>
  <c r="X328" i="21" s="1"/>
  <c r="X327" i="21" s="1"/>
  <c r="W329" i="21"/>
  <c r="W328" i="21" s="1"/>
  <c r="W327" i="21" s="1"/>
  <c r="U329" i="21"/>
  <c r="U328" i="21" s="1"/>
  <c r="U327" i="21" s="1"/>
  <c r="T329" i="21"/>
  <c r="T328" i="21" s="1"/>
  <c r="T327" i="21" s="1"/>
  <c r="S329" i="21"/>
  <c r="S328" i="21" s="1"/>
  <c r="S327" i="21" s="1"/>
  <c r="R329" i="21"/>
  <c r="R328" i="21" s="1"/>
  <c r="R327" i="21" s="1"/>
  <c r="Q329" i="21"/>
  <c r="Q328" i="21" s="1"/>
  <c r="Q327" i="21" s="1"/>
  <c r="P329" i="21"/>
  <c r="P328" i="21" s="1"/>
  <c r="P327" i="21" s="1"/>
  <c r="O329" i="21"/>
  <c r="O328" i="21" s="1"/>
  <c r="O327" i="21" s="1"/>
  <c r="N329" i="21"/>
  <c r="N328" i="21" s="1"/>
  <c r="N327" i="21" s="1"/>
  <c r="M329" i="21"/>
  <c r="L329" i="21"/>
  <c r="L328" i="21" s="1"/>
  <c r="L327" i="21" s="1"/>
  <c r="K329" i="21"/>
  <c r="K328" i="21" s="1"/>
  <c r="K327" i="21" s="1"/>
  <c r="I329" i="21"/>
  <c r="I328" i="21" s="1"/>
  <c r="I327" i="21" s="1"/>
  <c r="H329" i="21"/>
  <c r="H328" i="21" s="1"/>
  <c r="H327" i="21" s="1"/>
  <c r="G329" i="21"/>
  <c r="G328" i="21" s="1"/>
  <c r="G327" i="21" s="1"/>
  <c r="F329" i="21"/>
  <c r="F328" i="21" s="1"/>
  <c r="F327" i="21" s="1"/>
  <c r="V326" i="21"/>
  <c r="O326" i="21"/>
  <c r="J326" i="21"/>
  <c r="E326" i="21"/>
  <c r="V325" i="21"/>
  <c r="O325" i="21"/>
  <c r="J325" i="21"/>
  <c r="E325" i="21"/>
  <c r="X324" i="21"/>
  <c r="W324" i="21"/>
  <c r="U324" i="21"/>
  <c r="U323" i="21" s="1"/>
  <c r="U322" i="21" s="1"/>
  <c r="T324" i="21"/>
  <c r="T323" i="21" s="1"/>
  <c r="T322" i="21" s="1"/>
  <c r="S324" i="21"/>
  <c r="R324" i="21"/>
  <c r="R323" i="21" s="1"/>
  <c r="R322" i="21" s="1"/>
  <c r="Q324" i="21"/>
  <c r="Q323" i="21" s="1"/>
  <c r="Q322" i="21" s="1"/>
  <c r="P324" i="21"/>
  <c r="P323" i="21" s="1"/>
  <c r="P322" i="21" s="1"/>
  <c r="N324" i="21"/>
  <c r="M324" i="21"/>
  <c r="M323" i="21" s="1"/>
  <c r="M322" i="21" s="1"/>
  <c r="L324" i="21"/>
  <c r="L323" i="21" s="1"/>
  <c r="L322" i="21" s="1"/>
  <c r="K324" i="21"/>
  <c r="K323" i="21" s="1"/>
  <c r="K322" i="21" s="1"/>
  <c r="I324" i="21"/>
  <c r="I323" i="21" s="1"/>
  <c r="I322" i="21" s="1"/>
  <c r="H324" i="21"/>
  <c r="H323" i="21" s="1"/>
  <c r="H322" i="21" s="1"/>
  <c r="G324" i="21"/>
  <c r="G323" i="21" s="1"/>
  <c r="G322" i="21" s="1"/>
  <c r="F324" i="21"/>
  <c r="F323" i="21" s="1"/>
  <c r="F322" i="21" s="1"/>
  <c r="X323" i="21"/>
  <c r="X322" i="21" s="1"/>
  <c r="W323" i="21"/>
  <c r="W322" i="21" s="1"/>
  <c r="S323" i="21"/>
  <c r="S322" i="21" s="1"/>
  <c r="N323" i="21"/>
  <c r="N322" i="21" s="1"/>
  <c r="V321" i="21"/>
  <c r="O321" i="21"/>
  <c r="J321" i="21"/>
  <c r="E321" i="21"/>
  <c r="V320" i="21"/>
  <c r="V319" i="21" s="1"/>
  <c r="V318" i="21" s="1"/>
  <c r="V317" i="21" s="1"/>
  <c r="O320" i="21"/>
  <c r="O319" i="21" s="1"/>
  <c r="O318" i="21" s="1"/>
  <c r="O317" i="21" s="1"/>
  <c r="J320" i="21"/>
  <c r="E320" i="21"/>
  <c r="X319" i="21"/>
  <c r="X318" i="21" s="1"/>
  <c r="X317" i="21" s="1"/>
  <c r="W319" i="21"/>
  <c r="W318" i="21" s="1"/>
  <c r="W317" i="21" s="1"/>
  <c r="U319" i="21"/>
  <c r="T319" i="21"/>
  <c r="T318" i="21" s="1"/>
  <c r="T317" i="21" s="1"/>
  <c r="S319" i="21"/>
  <c r="S318" i="21" s="1"/>
  <c r="S317" i="21" s="1"/>
  <c r="R319" i="21"/>
  <c r="R318" i="21" s="1"/>
  <c r="R317" i="21" s="1"/>
  <c r="Q319" i="21"/>
  <c r="Q318" i="21" s="1"/>
  <c r="Q317" i="21" s="1"/>
  <c r="P319" i="21"/>
  <c r="P318" i="21" s="1"/>
  <c r="P317" i="21" s="1"/>
  <c r="N319" i="21"/>
  <c r="M319" i="21"/>
  <c r="M318" i="21" s="1"/>
  <c r="M317" i="21" s="1"/>
  <c r="L319" i="21"/>
  <c r="L318" i="21" s="1"/>
  <c r="L317" i="21" s="1"/>
  <c r="K319" i="21"/>
  <c r="K318" i="21" s="1"/>
  <c r="K317" i="21" s="1"/>
  <c r="J319" i="21"/>
  <c r="J318" i="21" s="1"/>
  <c r="J317" i="21" s="1"/>
  <c r="I319" i="21"/>
  <c r="I318" i="21" s="1"/>
  <c r="I317" i="21" s="1"/>
  <c r="H319" i="21"/>
  <c r="H318" i="21" s="1"/>
  <c r="H317" i="21" s="1"/>
  <c r="G319" i="21"/>
  <c r="G318" i="21" s="1"/>
  <c r="G317" i="21" s="1"/>
  <c r="F319" i="21"/>
  <c r="F318" i="21" s="1"/>
  <c r="F317" i="21" s="1"/>
  <c r="U318" i="21"/>
  <c r="U317" i="21" s="1"/>
  <c r="V316" i="21"/>
  <c r="O316" i="21"/>
  <c r="J316" i="21"/>
  <c r="E316" i="21"/>
  <c r="V315" i="21"/>
  <c r="V314" i="21" s="1"/>
  <c r="O315" i="21"/>
  <c r="J315" i="21"/>
  <c r="E315" i="21"/>
  <c r="X314" i="21"/>
  <c r="W314" i="21"/>
  <c r="U314" i="21"/>
  <c r="T314" i="21"/>
  <c r="S314" i="21"/>
  <c r="R314" i="21"/>
  <c r="Q314" i="21"/>
  <c r="P314" i="21"/>
  <c r="O314" i="21"/>
  <c r="N314" i="21"/>
  <c r="M314" i="21"/>
  <c r="L314" i="21"/>
  <c r="L310" i="21" s="1"/>
  <c r="L309" i="21" s="1"/>
  <c r="K314" i="21"/>
  <c r="I314" i="21"/>
  <c r="H314" i="21"/>
  <c r="G314" i="21"/>
  <c r="F314" i="21"/>
  <c r="V313" i="21"/>
  <c r="O313" i="21"/>
  <c r="J313" i="21"/>
  <c r="E313" i="21"/>
  <c r="V312" i="21"/>
  <c r="O312" i="21"/>
  <c r="J312" i="21"/>
  <c r="E312" i="21"/>
  <c r="X311" i="21"/>
  <c r="W311" i="21"/>
  <c r="W310" i="21" s="1"/>
  <c r="W309" i="21" s="1"/>
  <c r="V311" i="21"/>
  <c r="U311" i="21"/>
  <c r="T311" i="21"/>
  <c r="S311" i="21"/>
  <c r="R311" i="21"/>
  <c r="R310" i="21" s="1"/>
  <c r="R309" i="21" s="1"/>
  <c r="Q311" i="21"/>
  <c r="P311" i="21"/>
  <c r="O311" i="21"/>
  <c r="N311" i="21"/>
  <c r="N310" i="21" s="1"/>
  <c r="N309" i="21" s="1"/>
  <c r="M311" i="21"/>
  <c r="L311" i="21"/>
  <c r="K311" i="21"/>
  <c r="J311" i="21"/>
  <c r="I311" i="21"/>
  <c r="I310" i="21" s="1"/>
  <c r="I309" i="21" s="1"/>
  <c r="H311" i="21"/>
  <c r="G311" i="21"/>
  <c r="F311" i="21"/>
  <c r="V308" i="21"/>
  <c r="V307" i="21" s="1"/>
  <c r="V306" i="21" s="1"/>
  <c r="V305" i="21" s="1"/>
  <c r="O308" i="21"/>
  <c r="O307" i="21" s="1"/>
  <c r="O306" i="21" s="1"/>
  <c r="O305" i="21" s="1"/>
  <c r="J308" i="21"/>
  <c r="J307" i="21" s="1"/>
  <c r="J306" i="21" s="1"/>
  <c r="J305" i="21" s="1"/>
  <c r="E308" i="21"/>
  <c r="X307" i="21"/>
  <c r="X306" i="21" s="1"/>
  <c r="X305" i="21" s="1"/>
  <c r="W307" i="21"/>
  <c r="W306" i="21" s="1"/>
  <c r="W305" i="21" s="1"/>
  <c r="U307" i="21"/>
  <c r="U306" i="21" s="1"/>
  <c r="U305" i="21" s="1"/>
  <c r="T307" i="21"/>
  <c r="T306" i="21" s="1"/>
  <c r="S307" i="21"/>
  <c r="S306" i="21" s="1"/>
  <c r="S305" i="21" s="1"/>
  <c r="R307" i="21"/>
  <c r="R306" i="21" s="1"/>
  <c r="R305" i="21" s="1"/>
  <c r="Q307" i="21"/>
  <c r="Q306" i="21" s="1"/>
  <c r="Q305" i="21" s="1"/>
  <c r="P307" i="21"/>
  <c r="N307" i="21"/>
  <c r="N306" i="21" s="1"/>
  <c r="N305" i="21" s="1"/>
  <c r="M307" i="21"/>
  <c r="M306" i="21" s="1"/>
  <c r="M305" i="21" s="1"/>
  <c r="L307" i="21"/>
  <c r="L306" i="21" s="1"/>
  <c r="L305" i="21" s="1"/>
  <c r="K307" i="21"/>
  <c r="K306" i="21" s="1"/>
  <c r="K305" i="21" s="1"/>
  <c r="I307" i="21"/>
  <c r="H307" i="21"/>
  <c r="H306" i="21" s="1"/>
  <c r="H305" i="21" s="1"/>
  <c r="G307" i="21"/>
  <c r="G306" i="21" s="1"/>
  <c r="G305" i="21" s="1"/>
  <c r="F307" i="21"/>
  <c r="F306" i="21" s="1"/>
  <c r="F305" i="21" s="1"/>
  <c r="P306" i="21"/>
  <c r="P305" i="21" s="1"/>
  <c r="I306" i="21"/>
  <c r="I305" i="21" s="1"/>
  <c r="T305" i="21"/>
  <c r="V304" i="21"/>
  <c r="V303" i="21" s="1"/>
  <c r="V302" i="21" s="1"/>
  <c r="O304" i="21"/>
  <c r="O303" i="21" s="1"/>
  <c r="O302" i="21" s="1"/>
  <c r="J304" i="21"/>
  <c r="E304" i="21"/>
  <c r="X303" i="21"/>
  <c r="X302" i="21" s="1"/>
  <c r="W303" i="21"/>
  <c r="W302" i="21" s="1"/>
  <c r="U303" i="21"/>
  <c r="U302" i="21" s="1"/>
  <c r="T303" i="21"/>
  <c r="T302" i="21" s="1"/>
  <c r="S303" i="21"/>
  <c r="S302" i="21" s="1"/>
  <c r="R303" i="21"/>
  <c r="R302" i="21" s="1"/>
  <c r="Q303" i="21"/>
  <c r="Q302" i="21" s="1"/>
  <c r="P303" i="21"/>
  <c r="P302" i="21" s="1"/>
  <c r="N303" i="21"/>
  <c r="N302" i="21" s="1"/>
  <c r="M303" i="21"/>
  <c r="M302" i="21" s="1"/>
  <c r="L303" i="21"/>
  <c r="L302" i="21" s="1"/>
  <c r="K303" i="21"/>
  <c r="K302" i="21" s="1"/>
  <c r="J303" i="21"/>
  <c r="J302" i="21" s="1"/>
  <c r="I303" i="21"/>
  <c r="I302" i="21" s="1"/>
  <c r="H303" i="21"/>
  <c r="H302" i="21" s="1"/>
  <c r="G303" i="21"/>
  <c r="G302" i="21" s="1"/>
  <c r="F303" i="21"/>
  <c r="F302" i="21" s="1"/>
  <c r="X301" i="21"/>
  <c r="X148" i="21" s="1"/>
  <c r="W301" i="21"/>
  <c r="W148" i="21" s="1"/>
  <c r="O301" i="21"/>
  <c r="O300" i="21" s="1"/>
  <c r="O299" i="21" s="1"/>
  <c r="J301" i="21"/>
  <c r="E301" i="21"/>
  <c r="W300" i="21"/>
  <c r="W299" i="21" s="1"/>
  <c r="U300" i="21"/>
  <c r="U299" i="21" s="1"/>
  <c r="U298" i="21" s="1"/>
  <c r="U297" i="21" s="1"/>
  <c r="T300" i="21"/>
  <c r="T299" i="21" s="1"/>
  <c r="S300" i="21"/>
  <c r="S299" i="21" s="1"/>
  <c r="R300" i="21"/>
  <c r="R299" i="21" s="1"/>
  <c r="Q300" i="21"/>
  <c r="Q299" i="21" s="1"/>
  <c r="Q298" i="21" s="1"/>
  <c r="Q297" i="21" s="1"/>
  <c r="P300" i="21"/>
  <c r="P299" i="21" s="1"/>
  <c r="N300" i="21"/>
  <c r="N299" i="21" s="1"/>
  <c r="M300" i="21"/>
  <c r="M299" i="21" s="1"/>
  <c r="M298" i="21" s="1"/>
  <c r="M297" i="21" s="1"/>
  <c r="L300" i="21"/>
  <c r="L299" i="21" s="1"/>
  <c r="K300" i="21"/>
  <c r="K299" i="21" s="1"/>
  <c r="I300" i="21"/>
  <c r="I299" i="21" s="1"/>
  <c r="I298" i="21" s="1"/>
  <c r="I297" i="21" s="1"/>
  <c r="H300" i="21"/>
  <c r="H299" i="21" s="1"/>
  <c r="G300" i="21"/>
  <c r="G299" i="21" s="1"/>
  <c r="F300" i="21"/>
  <c r="F299" i="21" s="1"/>
  <c r="E300" i="21"/>
  <c r="E299" i="21" s="1"/>
  <c r="V296" i="21"/>
  <c r="V295" i="21" s="1"/>
  <c r="O296" i="21"/>
  <c r="O295" i="21" s="1"/>
  <c r="J296" i="21"/>
  <c r="J295" i="21" s="1"/>
  <c r="E296" i="21"/>
  <c r="X295" i="21"/>
  <c r="W295" i="21"/>
  <c r="U295" i="21"/>
  <c r="T295" i="21"/>
  <c r="S295" i="21"/>
  <c r="R295" i="21"/>
  <c r="Q295" i="21"/>
  <c r="P295" i="21"/>
  <c r="N295" i="21"/>
  <c r="M295" i="21"/>
  <c r="L295" i="21"/>
  <c r="K295" i="21"/>
  <c r="I295" i="21"/>
  <c r="H295" i="21"/>
  <c r="G295" i="21"/>
  <c r="F295" i="21"/>
  <c r="V294" i="21"/>
  <c r="O294" i="21"/>
  <c r="J294" i="21"/>
  <c r="E294" i="21"/>
  <c r="V293" i="21"/>
  <c r="V292" i="21" s="1"/>
  <c r="V291" i="21" s="1"/>
  <c r="O293" i="21"/>
  <c r="O292" i="21" s="1"/>
  <c r="O291" i="21" s="1"/>
  <c r="J293" i="21"/>
  <c r="E293" i="21"/>
  <c r="X292" i="21"/>
  <c r="X291" i="21" s="1"/>
  <c r="W292" i="21"/>
  <c r="W291" i="21" s="1"/>
  <c r="U292" i="21"/>
  <c r="T292" i="21"/>
  <c r="S292" i="21"/>
  <c r="S291" i="21" s="1"/>
  <c r="R292" i="21"/>
  <c r="Q292" i="21"/>
  <c r="P292" i="21"/>
  <c r="P291" i="21" s="1"/>
  <c r="N292" i="21"/>
  <c r="N291" i="21" s="1"/>
  <c r="M292" i="21"/>
  <c r="M29" i="21" s="1"/>
  <c r="L292" i="21"/>
  <c r="K292" i="21"/>
  <c r="K291" i="21" s="1"/>
  <c r="I292" i="21"/>
  <c r="H292" i="21"/>
  <c r="H29" i="21" s="1"/>
  <c r="G292" i="21"/>
  <c r="F292" i="21"/>
  <c r="F291" i="21" s="1"/>
  <c r="V290" i="21"/>
  <c r="V289" i="21" s="1"/>
  <c r="V288" i="21" s="1"/>
  <c r="O290" i="21"/>
  <c r="O289" i="21" s="1"/>
  <c r="O288" i="21" s="1"/>
  <c r="J290" i="21"/>
  <c r="J289" i="21" s="1"/>
  <c r="J288" i="21" s="1"/>
  <c r="E290" i="21"/>
  <c r="X289" i="21"/>
  <c r="X288" i="21" s="1"/>
  <c r="W289" i="21"/>
  <c r="U289" i="21"/>
  <c r="T289" i="21"/>
  <c r="T288" i="21" s="1"/>
  <c r="S289" i="21"/>
  <c r="S288" i="21" s="1"/>
  <c r="R289" i="21"/>
  <c r="R288" i="21" s="1"/>
  <c r="Q289" i="21"/>
  <c r="Q288" i="21" s="1"/>
  <c r="P289" i="21"/>
  <c r="P288" i="21" s="1"/>
  <c r="N289" i="21"/>
  <c r="N288" i="21" s="1"/>
  <c r="M289" i="21"/>
  <c r="M288" i="21" s="1"/>
  <c r="L289" i="21"/>
  <c r="L288" i="21" s="1"/>
  <c r="K289" i="21"/>
  <c r="K288" i="21" s="1"/>
  <c r="I289" i="21"/>
  <c r="I288" i="21" s="1"/>
  <c r="H289" i="21"/>
  <c r="H288" i="21" s="1"/>
  <c r="G289" i="21"/>
  <c r="G288" i="21" s="1"/>
  <c r="F289" i="21"/>
  <c r="F288" i="21" s="1"/>
  <c r="W288" i="21"/>
  <c r="U288" i="21"/>
  <c r="V286" i="21"/>
  <c r="V285" i="21" s="1"/>
  <c r="V284" i="21" s="1"/>
  <c r="V283" i="21" s="1"/>
  <c r="O286" i="21"/>
  <c r="O285" i="21" s="1"/>
  <c r="O284" i="21" s="1"/>
  <c r="O283" i="21" s="1"/>
  <c r="J286" i="21"/>
  <c r="J285" i="21" s="1"/>
  <c r="J284" i="21" s="1"/>
  <c r="J283" i="21" s="1"/>
  <c r="E286" i="21"/>
  <c r="X285" i="21"/>
  <c r="X284" i="21" s="1"/>
  <c r="X283" i="21" s="1"/>
  <c r="W285" i="21"/>
  <c r="W284" i="21" s="1"/>
  <c r="W283" i="21" s="1"/>
  <c r="U285" i="21"/>
  <c r="U284" i="21" s="1"/>
  <c r="U283" i="21" s="1"/>
  <c r="T285" i="21"/>
  <c r="T284" i="21" s="1"/>
  <c r="T283" i="21" s="1"/>
  <c r="S285" i="21"/>
  <c r="S284" i="21" s="1"/>
  <c r="S283" i="21" s="1"/>
  <c r="R285" i="21"/>
  <c r="R284" i="21" s="1"/>
  <c r="R283" i="21" s="1"/>
  <c r="Q285" i="21"/>
  <c r="Q284" i="21" s="1"/>
  <c r="Q283" i="21" s="1"/>
  <c r="P285" i="21"/>
  <c r="P284" i="21" s="1"/>
  <c r="P283" i="21" s="1"/>
  <c r="N285" i="21"/>
  <c r="N284" i="21" s="1"/>
  <c r="N283" i="21" s="1"/>
  <c r="M285" i="21"/>
  <c r="M284" i="21" s="1"/>
  <c r="M283" i="21" s="1"/>
  <c r="L285" i="21"/>
  <c r="L284" i="21" s="1"/>
  <c r="L283" i="21" s="1"/>
  <c r="K285" i="21"/>
  <c r="K284" i="21" s="1"/>
  <c r="K283" i="21" s="1"/>
  <c r="I285" i="21"/>
  <c r="I284" i="21" s="1"/>
  <c r="I283" i="21" s="1"/>
  <c r="H285" i="21"/>
  <c r="H284" i="21" s="1"/>
  <c r="H283" i="21" s="1"/>
  <c r="G285" i="21"/>
  <c r="G284" i="21" s="1"/>
  <c r="G283" i="21" s="1"/>
  <c r="F285" i="21"/>
  <c r="F284" i="21" s="1"/>
  <c r="F283" i="21" s="1"/>
  <c r="V282" i="21"/>
  <c r="O282" i="21"/>
  <c r="J282" i="21"/>
  <c r="E282" i="21"/>
  <c r="V281" i="21"/>
  <c r="O281" i="21"/>
  <c r="J281" i="21"/>
  <c r="E281" i="21"/>
  <c r="V280" i="21"/>
  <c r="O280" i="21"/>
  <c r="J280" i="21"/>
  <c r="E280" i="21"/>
  <c r="V279" i="21"/>
  <c r="O279" i="21"/>
  <c r="J279" i="21"/>
  <c r="E279" i="21"/>
  <c r="V278" i="21"/>
  <c r="O278" i="21"/>
  <c r="J278" i="21"/>
  <c r="E278" i="21"/>
  <c r="V277" i="21"/>
  <c r="O277" i="21"/>
  <c r="J277" i="21"/>
  <c r="E277" i="21"/>
  <c r="V276" i="21"/>
  <c r="O276" i="21"/>
  <c r="J276" i="21"/>
  <c r="E276" i="21"/>
  <c r="V275" i="21"/>
  <c r="O275" i="21"/>
  <c r="J275" i="21"/>
  <c r="J274" i="21" s="1"/>
  <c r="J273" i="21" s="1"/>
  <c r="E275" i="21"/>
  <c r="X274" i="21"/>
  <c r="X273" i="21" s="1"/>
  <c r="W274" i="21"/>
  <c r="W273" i="21" s="1"/>
  <c r="U274" i="21"/>
  <c r="U273" i="21" s="1"/>
  <c r="T274" i="21"/>
  <c r="T273" i="21" s="1"/>
  <c r="S274" i="21"/>
  <c r="S273" i="21" s="1"/>
  <c r="R274" i="21"/>
  <c r="R273" i="21" s="1"/>
  <c r="Q274" i="21"/>
  <c r="Q273" i="21" s="1"/>
  <c r="P274" i="21"/>
  <c r="P273" i="21" s="1"/>
  <c r="N274" i="21"/>
  <c r="N273" i="21" s="1"/>
  <c r="M274" i="21"/>
  <c r="M273" i="21" s="1"/>
  <c r="L274" i="21"/>
  <c r="L273" i="21" s="1"/>
  <c r="K274" i="21"/>
  <c r="I274" i="21"/>
  <c r="I273" i="21" s="1"/>
  <c r="H274" i="21"/>
  <c r="G274" i="21"/>
  <c r="G273" i="21" s="1"/>
  <c r="F274" i="21"/>
  <c r="F273" i="21" s="1"/>
  <c r="K273" i="21"/>
  <c r="H273" i="21"/>
  <c r="V272" i="21"/>
  <c r="O272" i="21"/>
  <c r="J272" i="21"/>
  <c r="E272" i="21"/>
  <c r="V271" i="21"/>
  <c r="V270" i="21" s="1"/>
  <c r="O271" i="21"/>
  <c r="O270" i="21" s="1"/>
  <c r="J271" i="21"/>
  <c r="J270" i="21" s="1"/>
  <c r="E271" i="21"/>
  <c r="X270" i="21"/>
  <c r="W270" i="21"/>
  <c r="U270" i="21"/>
  <c r="T270" i="21"/>
  <c r="S270" i="21"/>
  <c r="R270" i="21"/>
  <c r="Q270" i="21"/>
  <c r="P270" i="21"/>
  <c r="N270" i="21"/>
  <c r="M270" i="21"/>
  <c r="L270" i="21"/>
  <c r="K270" i="21"/>
  <c r="I270" i="21"/>
  <c r="H270" i="21"/>
  <c r="G270" i="21"/>
  <c r="F270" i="21"/>
  <c r="V269" i="21"/>
  <c r="O269" i="21"/>
  <c r="J269" i="21"/>
  <c r="E269" i="21"/>
  <c r="V268" i="21"/>
  <c r="O268" i="21"/>
  <c r="O267" i="21" s="1"/>
  <c r="J268" i="21"/>
  <c r="J267" i="21" s="1"/>
  <c r="J266" i="21" s="1"/>
  <c r="E268" i="21"/>
  <c r="X267" i="21"/>
  <c r="W267" i="21"/>
  <c r="U267" i="21"/>
  <c r="U266" i="21" s="1"/>
  <c r="T267" i="21"/>
  <c r="S267" i="21"/>
  <c r="R267" i="21"/>
  <c r="Q267" i="21"/>
  <c r="Q266" i="21" s="1"/>
  <c r="Q265" i="21" s="1"/>
  <c r="P267" i="21"/>
  <c r="N267" i="21"/>
  <c r="N266" i="21" s="1"/>
  <c r="M267" i="21"/>
  <c r="M266" i="21" s="1"/>
  <c r="L267" i="21"/>
  <c r="L27" i="21" s="1"/>
  <c r="K267" i="21"/>
  <c r="K266" i="21" s="1"/>
  <c r="I267" i="21"/>
  <c r="I266" i="21" s="1"/>
  <c r="H267" i="21"/>
  <c r="G267" i="21"/>
  <c r="G27" i="21" s="1"/>
  <c r="F267" i="21"/>
  <c r="P266" i="21"/>
  <c r="H266" i="21"/>
  <c r="U265" i="21"/>
  <c r="V264" i="21"/>
  <c r="O264" i="21"/>
  <c r="J264" i="21"/>
  <c r="E264" i="21"/>
  <c r="V263" i="21"/>
  <c r="O263" i="21"/>
  <c r="J263" i="21"/>
  <c r="E263" i="21"/>
  <c r="V262" i="21"/>
  <c r="V261" i="21" s="1"/>
  <c r="O262" i="21"/>
  <c r="O261" i="21" s="1"/>
  <c r="O260" i="21" s="1"/>
  <c r="J262" i="21"/>
  <c r="J261" i="21" s="1"/>
  <c r="J260" i="21" s="1"/>
  <c r="E262" i="21"/>
  <c r="X261" i="21"/>
  <c r="X260" i="21" s="1"/>
  <c r="W261" i="21"/>
  <c r="W260" i="21" s="1"/>
  <c r="U261" i="21"/>
  <c r="U260" i="21" s="1"/>
  <c r="T261" i="21"/>
  <c r="T260" i="21" s="1"/>
  <c r="S261" i="21"/>
  <c r="S260" i="21" s="1"/>
  <c r="R261" i="21"/>
  <c r="Q261" i="21"/>
  <c r="P261" i="21"/>
  <c r="P260" i="21" s="1"/>
  <c r="N261" i="21"/>
  <c r="M261" i="21"/>
  <c r="M260" i="21" s="1"/>
  <c r="L261" i="21"/>
  <c r="L260" i="21" s="1"/>
  <c r="K261" i="21"/>
  <c r="K260" i="21" s="1"/>
  <c r="I261" i="21"/>
  <c r="H261" i="21"/>
  <c r="H260" i="21" s="1"/>
  <c r="G261" i="21"/>
  <c r="G260" i="21" s="1"/>
  <c r="F261" i="21"/>
  <c r="F260" i="21" s="1"/>
  <c r="V260" i="21"/>
  <c r="R260" i="21"/>
  <c r="Q260" i="21"/>
  <c r="N260" i="21"/>
  <c r="I260" i="21"/>
  <c r="V259" i="21"/>
  <c r="O259" i="21"/>
  <c r="J259" i="21"/>
  <c r="E259" i="21"/>
  <c r="V258" i="21"/>
  <c r="V257" i="21" s="1"/>
  <c r="O258" i="21"/>
  <c r="O257" i="21" s="1"/>
  <c r="J258" i="21"/>
  <c r="J257" i="21" s="1"/>
  <c r="E258" i="21"/>
  <c r="E257" i="21" s="1"/>
  <c r="X257" i="21"/>
  <c r="W257" i="21"/>
  <c r="U257" i="21"/>
  <c r="T257" i="21"/>
  <c r="S257" i="21"/>
  <c r="R257" i="21"/>
  <c r="Q257" i="21"/>
  <c r="P257" i="21"/>
  <c r="N257" i="21"/>
  <c r="M257" i="21"/>
  <c r="L257" i="21"/>
  <c r="K257" i="21"/>
  <c r="I257" i="21"/>
  <c r="H257" i="21"/>
  <c r="G257" i="21"/>
  <c r="F257" i="21"/>
  <c r="V256" i="21"/>
  <c r="V255" i="21" s="1"/>
  <c r="O256" i="21"/>
  <c r="O255" i="21" s="1"/>
  <c r="J256" i="21"/>
  <c r="J255" i="21" s="1"/>
  <c r="E256" i="21"/>
  <c r="X255" i="21"/>
  <c r="W255" i="21"/>
  <c r="U255" i="21"/>
  <c r="T255" i="21"/>
  <c r="S255" i="21"/>
  <c r="R255" i="21"/>
  <c r="Q255" i="21"/>
  <c r="P255" i="21"/>
  <c r="N255" i="21"/>
  <c r="M255" i="21"/>
  <c r="L255" i="21"/>
  <c r="K255" i="21"/>
  <c r="I255" i="21"/>
  <c r="H255" i="21"/>
  <c r="G255" i="21"/>
  <c r="F255" i="21"/>
  <c r="V254" i="21"/>
  <c r="O254" i="21"/>
  <c r="J254" i="21"/>
  <c r="E254" i="21"/>
  <c r="V253" i="21"/>
  <c r="V252" i="21" s="1"/>
  <c r="O253" i="21"/>
  <c r="O252" i="21" s="1"/>
  <c r="J253" i="21"/>
  <c r="J252" i="21" s="1"/>
  <c r="E253" i="21"/>
  <c r="E252" i="21" s="1"/>
  <c r="X252" i="21"/>
  <c r="W252" i="21"/>
  <c r="U252" i="21"/>
  <c r="T252" i="21"/>
  <c r="S252" i="21"/>
  <c r="R252" i="21"/>
  <c r="Q252" i="21"/>
  <c r="P252" i="21"/>
  <c r="N252" i="21"/>
  <c r="M252" i="21"/>
  <c r="L252" i="21"/>
  <c r="K252" i="21"/>
  <c r="I252" i="21"/>
  <c r="H252" i="21"/>
  <c r="G252" i="21"/>
  <c r="F252" i="21"/>
  <c r="V249" i="21"/>
  <c r="V248" i="21" s="1"/>
  <c r="V247" i="21" s="1"/>
  <c r="O249" i="21"/>
  <c r="O248" i="21" s="1"/>
  <c r="O247" i="21" s="1"/>
  <c r="J249" i="21"/>
  <c r="E249" i="21"/>
  <c r="X248" i="21"/>
  <c r="X247" i="21" s="1"/>
  <c r="W248" i="21"/>
  <c r="W247" i="21" s="1"/>
  <c r="U248" i="21"/>
  <c r="U247" i="21" s="1"/>
  <c r="T248" i="21"/>
  <c r="T247" i="21" s="1"/>
  <c r="S248" i="21"/>
  <c r="S247" i="21" s="1"/>
  <c r="R248" i="21"/>
  <c r="R247" i="21" s="1"/>
  <c r="Q248" i="21"/>
  <c r="Q247" i="21" s="1"/>
  <c r="P248" i="21"/>
  <c r="P247" i="21" s="1"/>
  <c r="N248" i="21"/>
  <c r="N247" i="21" s="1"/>
  <c r="M248" i="21"/>
  <c r="M247" i="21" s="1"/>
  <c r="L248" i="21"/>
  <c r="L247" i="21" s="1"/>
  <c r="K248" i="21"/>
  <c r="K247" i="21" s="1"/>
  <c r="J248" i="21"/>
  <c r="J247" i="21" s="1"/>
  <c r="I248" i="21"/>
  <c r="I247" i="21" s="1"/>
  <c r="H248" i="21"/>
  <c r="H247" i="21" s="1"/>
  <c r="G248" i="21"/>
  <c r="G247" i="21" s="1"/>
  <c r="F248" i="21"/>
  <c r="F247" i="21" s="1"/>
  <c r="E248" i="21"/>
  <c r="E247" i="21" s="1"/>
  <c r="V246" i="21"/>
  <c r="V245" i="21" s="1"/>
  <c r="V244" i="21" s="1"/>
  <c r="V243" i="21" s="1"/>
  <c r="O246" i="21"/>
  <c r="O245" i="21" s="1"/>
  <c r="O244" i="21" s="1"/>
  <c r="J246" i="21"/>
  <c r="E246" i="21"/>
  <c r="X245" i="21"/>
  <c r="X244" i="21" s="1"/>
  <c r="W245" i="21"/>
  <c r="W244" i="21" s="1"/>
  <c r="U245" i="21"/>
  <c r="U244" i="21" s="1"/>
  <c r="U243" i="21" s="1"/>
  <c r="T245" i="21"/>
  <c r="T244" i="21" s="1"/>
  <c r="S245" i="21"/>
  <c r="S244" i="21" s="1"/>
  <c r="R245" i="21"/>
  <c r="R244" i="21" s="1"/>
  <c r="Q245" i="21"/>
  <c r="Q244" i="21" s="1"/>
  <c r="Q243" i="21" s="1"/>
  <c r="P245" i="21"/>
  <c r="P244" i="21" s="1"/>
  <c r="N245" i="21"/>
  <c r="N244" i="21" s="1"/>
  <c r="M245" i="21"/>
  <c r="M244" i="21" s="1"/>
  <c r="L245" i="21"/>
  <c r="L244" i="21" s="1"/>
  <c r="L243" i="21" s="1"/>
  <c r="K245" i="21"/>
  <c r="K244" i="21" s="1"/>
  <c r="I245" i="21"/>
  <c r="I244" i="21" s="1"/>
  <c r="H245" i="21"/>
  <c r="H244" i="21" s="1"/>
  <c r="H243" i="21" s="1"/>
  <c r="G245" i="21"/>
  <c r="G244" i="21" s="1"/>
  <c r="F245" i="21"/>
  <c r="E245" i="21"/>
  <c r="E244" i="21" s="1"/>
  <c r="F244" i="21"/>
  <c r="X242" i="21"/>
  <c r="X241" i="21" s="1"/>
  <c r="X240" i="21" s="1"/>
  <c r="X239" i="21" s="1"/>
  <c r="W242" i="21"/>
  <c r="O242" i="21"/>
  <c r="J242" i="21"/>
  <c r="J241" i="21" s="1"/>
  <c r="J240" i="21" s="1"/>
  <c r="J239" i="21" s="1"/>
  <c r="E242" i="21"/>
  <c r="W241" i="21"/>
  <c r="W240" i="21" s="1"/>
  <c r="W239" i="21" s="1"/>
  <c r="U241" i="21"/>
  <c r="U240" i="21" s="1"/>
  <c r="T241" i="21"/>
  <c r="T240" i="21" s="1"/>
  <c r="T239" i="21" s="1"/>
  <c r="S241" i="21"/>
  <c r="S240" i="21" s="1"/>
  <c r="S239" i="21" s="1"/>
  <c r="R241" i="21"/>
  <c r="R240" i="21" s="1"/>
  <c r="R239" i="21" s="1"/>
  <c r="Q241" i="21"/>
  <c r="Q240" i="21" s="1"/>
  <c r="P241" i="21"/>
  <c r="P240" i="21" s="1"/>
  <c r="P239" i="21" s="1"/>
  <c r="O241" i="21"/>
  <c r="O240" i="21" s="1"/>
  <c r="O239" i="21" s="1"/>
  <c r="N241" i="21"/>
  <c r="N240" i="21" s="1"/>
  <c r="N239" i="21" s="1"/>
  <c r="M241" i="21"/>
  <c r="L241" i="21"/>
  <c r="L240" i="21" s="1"/>
  <c r="L239" i="21" s="1"/>
  <c r="K241" i="21"/>
  <c r="K240" i="21" s="1"/>
  <c r="K239" i="21" s="1"/>
  <c r="I241" i="21"/>
  <c r="I240" i="21" s="1"/>
  <c r="I239" i="21" s="1"/>
  <c r="H241" i="21"/>
  <c r="H240" i="21" s="1"/>
  <c r="H239" i="21" s="1"/>
  <c r="G241" i="21"/>
  <c r="G240" i="21" s="1"/>
  <c r="G239" i="21" s="1"/>
  <c r="F241" i="21"/>
  <c r="F240" i="21" s="1"/>
  <c r="F239" i="21" s="1"/>
  <c r="M240" i="21"/>
  <c r="M239" i="21" s="1"/>
  <c r="U239" i="21"/>
  <c r="Q239" i="21"/>
  <c r="V238" i="21"/>
  <c r="V237" i="21" s="1"/>
  <c r="V236" i="21" s="1"/>
  <c r="O238" i="21"/>
  <c r="O237" i="21" s="1"/>
  <c r="O236" i="21" s="1"/>
  <c r="J238" i="21"/>
  <c r="J237" i="21" s="1"/>
  <c r="J236" i="21" s="1"/>
  <c r="E238" i="21"/>
  <c r="X237" i="21"/>
  <c r="W237" i="21"/>
  <c r="W236" i="21" s="1"/>
  <c r="U237" i="21"/>
  <c r="T237" i="21"/>
  <c r="T236" i="21" s="1"/>
  <c r="S237" i="21"/>
  <c r="S236" i="21" s="1"/>
  <c r="R237" i="21"/>
  <c r="R236" i="21" s="1"/>
  <c r="Q237" i="21"/>
  <c r="Q236" i="21" s="1"/>
  <c r="Q235" i="21" s="1"/>
  <c r="P237" i="21"/>
  <c r="P236" i="21" s="1"/>
  <c r="N237" i="21"/>
  <c r="N236" i="21" s="1"/>
  <c r="M237" i="21"/>
  <c r="M236" i="21" s="1"/>
  <c r="L237" i="21"/>
  <c r="L236" i="21" s="1"/>
  <c r="K237" i="21"/>
  <c r="I237" i="21"/>
  <c r="I236" i="21" s="1"/>
  <c r="H237" i="21"/>
  <c r="H236" i="21" s="1"/>
  <c r="G237" i="21"/>
  <c r="G236" i="21" s="1"/>
  <c r="F237" i="21"/>
  <c r="F236" i="21" s="1"/>
  <c r="X236" i="21"/>
  <c r="U236" i="21"/>
  <c r="K236" i="21"/>
  <c r="V234" i="21"/>
  <c r="O234" i="21"/>
  <c r="J234" i="21"/>
  <c r="E234" i="21"/>
  <c r="V233" i="21"/>
  <c r="V232" i="21" s="1"/>
  <c r="V231" i="21" s="1"/>
  <c r="O233" i="21"/>
  <c r="O232" i="21" s="1"/>
  <c r="O231" i="21" s="1"/>
  <c r="O230" i="21" s="1"/>
  <c r="J233" i="21"/>
  <c r="E233" i="21"/>
  <c r="X232" i="21"/>
  <c r="X231" i="21" s="1"/>
  <c r="X230" i="21" s="1"/>
  <c r="W232" i="21"/>
  <c r="W231" i="21" s="1"/>
  <c r="W230" i="21" s="1"/>
  <c r="U232" i="21"/>
  <c r="T232" i="21"/>
  <c r="T231" i="21" s="1"/>
  <c r="T230" i="21" s="1"/>
  <c r="S232" i="21"/>
  <c r="S231" i="21" s="1"/>
  <c r="S230" i="21" s="1"/>
  <c r="R232" i="21"/>
  <c r="Q232" i="21"/>
  <c r="P232" i="21"/>
  <c r="P231" i="21" s="1"/>
  <c r="P230" i="21" s="1"/>
  <c r="N232" i="21"/>
  <c r="N231" i="21" s="1"/>
  <c r="N230" i="21" s="1"/>
  <c r="M232" i="21"/>
  <c r="M231" i="21" s="1"/>
  <c r="M230" i="21" s="1"/>
  <c r="L232" i="21"/>
  <c r="K232" i="21"/>
  <c r="K231" i="21" s="1"/>
  <c r="K230" i="21" s="1"/>
  <c r="I232" i="21"/>
  <c r="I231" i="21" s="1"/>
  <c r="I230" i="21" s="1"/>
  <c r="H232" i="21"/>
  <c r="H231" i="21" s="1"/>
  <c r="H230" i="21" s="1"/>
  <c r="G232" i="21"/>
  <c r="G231" i="21" s="1"/>
  <c r="G230" i="21" s="1"/>
  <c r="F232" i="21"/>
  <c r="F231" i="21" s="1"/>
  <c r="F230" i="21" s="1"/>
  <c r="U231" i="21"/>
  <c r="Q231" i="21"/>
  <c r="Q230" i="21" s="1"/>
  <c r="L231" i="21"/>
  <c r="L230" i="21" s="1"/>
  <c r="V230" i="21"/>
  <c r="U230" i="21"/>
  <c r="V229" i="21"/>
  <c r="V228" i="21" s="1"/>
  <c r="V227" i="21" s="1"/>
  <c r="V226" i="21" s="1"/>
  <c r="O229" i="21"/>
  <c r="J229" i="21"/>
  <c r="E229" i="21"/>
  <c r="E228" i="21" s="1"/>
  <c r="E227" i="21" s="1"/>
  <c r="E226" i="21" s="1"/>
  <c r="X228" i="21"/>
  <c r="X227" i="21" s="1"/>
  <c r="X226" i="21" s="1"/>
  <c r="W228" i="21"/>
  <c r="W227" i="21" s="1"/>
  <c r="W226" i="21" s="1"/>
  <c r="U228" i="21"/>
  <c r="T228" i="21"/>
  <c r="T227" i="21" s="1"/>
  <c r="T226" i="21" s="1"/>
  <c r="S228" i="21"/>
  <c r="S227" i="21" s="1"/>
  <c r="S226" i="21" s="1"/>
  <c r="R228" i="21"/>
  <c r="R227" i="21" s="1"/>
  <c r="R226" i="21" s="1"/>
  <c r="Q228" i="21"/>
  <c r="Q227" i="21" s="1"/>
  <c r="Q226" i="21" s="1"/>
  <c r="P228" i="21"/>
  <c r="P227" i="21" s="1"/>
  <c r="P226" i="21" s="1"/>
  <c r="O228" i="21"/>
  <c r="O227" i="21" s="1"/>
  <c r="O226" i="21" s="1"/>
  <c r="N228" i="21"/>
  <c r="N227" i="21" s="1"/>
  <c r="N226" i="21" s="1"/>
  <c r="M228" i="21"/>
  <c r="L228" i="21"/>
  <c r="K228" i="21"/>
  <c r="K227" i="21" s="1"/>
  <c r="K226" i="21" s="1"/>
  <c r="I228" i="21"/>
  <c r="I227" i="21" s="1"/>
  <c r="I226" i="21" s="1"/>
  <c r="H228" i="21"/>
  <c r="H227" i="21" s="1"/>
  <c r="H226" i="21" s="1"/>
  <c r="G228" i="21"/>
  <c r="G227" i="21" s="1"/>
  <c r="G226" i="21" s="1"/>
  <c r="F228" i="21"/>
  <c r="F227" i="21" s="1"/>
  <c r="F226" i="21" s="1"/>
  <c r="U227" i="21"/>
  <c r="U226" i="21" s="1"/>
  <c r="M227" i="21"/>
  <c r="M226" i="21" s="1"/>
  <c r="L227" i="21"/>
  <c r="L226" i="21" s="1"/>
  <c r="V225" i="21"/>
  <c r="O225" i="21"/>
  <c r="J225" i="21"/>
  <c r="E225" i="21"/>
  <c r="V224" i="21"/>
  <c r="O224" i="21"/>
  <c r="J224" i="21"/>
  <c r="E224" i="21"/>
  <c r="V223" i="21"/>
  <c r="O223" i="21"/>
  <c r="J223" i="21"/>
  <c r="E223" i="21"/>
  <c r="V222" i="21"/>
  <c r="V221" i="21" s="1"/>
  <c r="O222" i="21"/>
  <c r="J222" i="21"/>
  <c r="E222" i="21"/>
  <c r="X221" i="21"/>
  <c r="W221" i="21"/>
  <c r="U221" i="21"/>
  <c r="T221" i="21"/>
  <c r="S221" i="21"/>
  <c r="S31" i="21" s="1"/>
  <c r="R221" i="21"/>
  <c r="Q221" i="21"/>
  <c r="P221" i="21"/>
  <c r="N221" i="21"/>
  <c r="M221" i="21"/>
  <c r="L221" i="21"/>
  <c r="K221" i="21"/>
  <c r="I221" i="21"/>
  <c r="H221" i="21"/>
  <c r="G221" i="21"/>
  <c r="F221" i="21"/>
  <c r="V220" i="21"/>
  <c r="O220" i="21"/>
  <c r="J220" i="21"/>
  <c r="E220" i="21"/>
  <c r="V219" i="21"/>
  <c r="V218" i="21" s="1"/>
  <c r="O219" i="21"/>
  <c r="J219" i="21"/>
  <c r="J218" i="21" s="1"/>
  <c r="E219" i="21"/>
  <c r="X218" i="21"/>
  <c r="W218" i="21"/>
  <c r="U218" i="21"/>
  <c r="T218" i="21"/>
  <c r="S218" i="21"/>
  <c r="R218" i="21"/>
  <c r="Q218" i="21"/>
  <c r="P218" i="21"/>
  <c r="N218" i="21"/>
  <c r="M218" i="21"/>
  <c r="L218" i="21"/>
  <c r="K218" i="21"/>
  <c r="I218" i="21"/>
  <c r="H218" i="21"/>
  <c r="H28" i="21" s="1"/>
  <c r="G218" i="21"/>
  <c r="F218" i="21"/>
  <c r="V217" i="21"/>
  <c r="O217" i="21"/>
  <c r="J217" i="21"/>
  <c r="E217" i="21"/>
  <c r="V216" i="21"/>
  <c r="V215" i="21" s="1"/>
  <c r="O216" i="21"/>
  <c r="O215" i="21" s="1"/>
  <c r="J216" i="21"/>
  <c r="E216" i="21"/>
  <c r="E215" i="21" s="1"/>
  <c r="X215" i="21"/>
  <c r="X25" i="21" s="1"/>
  <c r="W215" i="21"/>
  <c r="U215" i="21"/>
  <c r="T215" i="21"/>
  <c r="S215" i="21"/>
  <c r="S25" i="21" s="1"/>
  <c r="R215" i="21"/>
  <c r="Q215" i="21"/>
  <c r="P215" i="21"/>
  <c r="N215" i="21"/>
  <c r="N25" i="21" s="1"/>
  <c r="M215" i="21"/>
  <c r="L215" i="21"/>
  <c r="K215" i="21"/>
  <c r="I215" i="21"/>
  <c r="I25" i="21" s="1"/>
  <c r="H215" i="21"/>
  <c r="G215" i="21"/>
  <c r="F215" i="21"/>
  <c r="V214" i="21"/>
  <c r="V213" i="21" s="1"/>
  <c r="O214" i="21"/>
  <c r="O213" i="21" s="1"/>
  <c r="J214" i="21"/>
  <c r="E214" i="21"/>
  <c r="X213" i="21"/>
  <c r="X24" i="21" s="1"/>
  <c r="W213" i="21"/>
  <c r="U213" i="21"/>
  <c r="T213" i="21"/>
  <c r="S213" i="21"/>
  <c r="S212" i="21" s="1"/>
  <c r="R213" i="21"/>
  <c r="Q213" i="21"/>
  <c r="P213" i="21"/>
  <c r="N213" i="21"/>
  <c r="N24" i="21" s="1"/>
  <c r="M213" i="21"/>
  <c r="L213" i="21"/>
  <c r="K213" i="21"/>
  <c r="J213" i="21"/>
  <c r="I213" i="21"/>
  <c r="H213" i="21"/>
  <c r="G213" i="21"/>
  <c r="F213" i="21"/>
  <c r="V211" i="21"/>
  <c r="V210" i="21" s="1"/>
  <c r="V209" i="21" s="1"/>
  <c r="O211" i="21"/>
  <c r="O210" i="21" s="1"/>
  <c r="O209" i="21" s="1"/>
  <c r="J211" i="21"/>
  <c r="J210" i="21" s="1"/>
  <c r="J209" i="21" s="1"/>
  <c r="E211" i="21"/>
  <c r="E210" i="21" s="1"/>
  <c r="E209" i="21" s="1"/>
  <c r="X210" i="21"/>
  <c r="X209" i="21" s="1"/>
  <c r="W210" i="21"/>
  <c r="W209" i="21" s="1"/>
  <c r="U210" i="21"/>
  <c r="U209" i="21" s="1"/>
  <c r="T210" i="21"/>
  <c r="T209" i="21" s="1"/>
  <c r="S210" i="21"/>
  <c r="S209" i="21" s="1"/>
  <c r="R210" i="21"/>
  <c r="R209" i="21" s="1"/>
  <c r="Q210" i="21"/>
  <c r="Q209" i="21" s="1"/>
  <c r="P210" i="21"/>
  <c r="P209" i="21" s="1"/>
  <c r="N210" i="21"/>
  <c r="N209" i="21" s="1"/>
  <c r="M210" i="21"/>
  <c r="M209" i="21" s="1"/>
  <c r="L210" i="21"/>
  <c r="L209" i="21" s="1"/>
  <c r="K210" i="21"/>
  <c r="K209" i="21" s="1"/>
  <c r="I210" i="21"/>
  <c r="I209" i="21" s="1"/>
  <c r="H210" i="21"/>
  <c r="H209" i="21" s="1"/>
  <c r="G210" i="21"/>
  <c r="F210" i="21"/>
  <c r="G209" i="21"/>
  <c r="F209" i="21"/>
  <c r="V206" i="21"/>
  <c r="O206" i="21"/>
  <c r="J206" i="21"/>
  <c r="E206" i="21"/>
  <c r="V205" i="21"/>
  <c r="V204" i="21" s="1"/>
  <c r="V203" i="21" s="1"/>
  <c r="V202" i="21" s="1"/>
  <c r="O205" i="21"/>
  <c r="O204" i="21" s="1"/>
  <c r="O203" i="21" s="1"/>
  <c r="O202" i="21" s="1"/>
  <c r="J205" i="21"/>
  <c r="J204" i="21" s="1"/>
  <c r="J203" i="21" s="1"/>
  <c r="J202" i="21" s="1"/>
  <c r="E205" i="21"/>
  <c r="X204" i="21"/>
  <c r="X203" i="21" s="1"/>
  <c r="X202" i="21" s="1"/>
  <c r="W204" i="21"/>
  <c r="W203" i="21" s="1"/>
  <c r="W202" i="21" s="1"/>
  <c r="U204" i="21"/>
  <c r="U203" i="21" s="1"/>
  <c r="U202" i="21" s="1"/>
  <c r="T204" i="21"/>
  <c r="T203" i="21" s="1"/>
  <c r="T202" i="21" s="1"/>
  <c r="S204" i="21"/>
  <c r="S203" i="21" s="1"/>
  <c r="S202" i="21" s="1"/>
  <c r="R204" i="21"/>
  <c r="R203" i="21" s="1"/>
  <c r="R202" i="21" s="1"/>
  <c r="Q204" i="21"/>
  <c r="Q203" i="21" s="1"/>
  <c r="Q202" i="21" s="1"/>
  <c r="P204" i="21"/>
  <c r="P203" i="21" s="1"/>
  <c r="P202" i="21" s="1"/>
  <c r="N204" i="21"/>
  <c r="N203" i="21" s="1"/>
  <c r="N202" i="21" s="1"/>
  <c r="M204" i="21"/>
  <c r="M203" i="21" s="1"/>
  <c r="M202" i="21" s="1"/>
  <c r="L204" i="21"/>
  <c r="L203" i="21" s="1"/>
  <c r="L202" i="21" s="1"/>
  <c r="K204" i="21"/>
  <c r="K203" i="21" s="1"/>
  <c r="K202" i="21" s="1"/>
  <c r="I204" i="21"/>
  <c r="I203" i="21" s="1"/>
  <c r="I202" i="21" s="1"/>
  <c r="H204" i="21"/>
  <c r="H203" i="21" s="1"/>
  <c r="G204" i="21"/>
  <c r="G203" i="21" s="1"/>
  <c r="G202" i="21" s="1"/>
  <c r="F204" i="21"/>
  <c r="F203" i="21" s="1"/>
  <c r="F202" i="21" s="1"/>
  <c r="H202" i="21"/>
  <c r="V201" i="21"/>
  <c r="V200" i="21" s="1"/>
  <c r="V199" i="21" s="1"/>
  <c r="V198" i="21" s="1"/>
  <c r="O201" i="21"/>
  <c r="O200" i="21" s="1"/>
  <c r="O199" i="21" s="1"/>
  <c r="O198" i="21" s="1"/>
  <c r="J201" i="21"/>
  <c r="J200" i="21" s="1"/>
  <c r="J199" i="21" s="1"/>
  <c r="J198" i="21" s="1"/>
  <c r="E201" i="21"/>
  <c r="X200" i="21"/>
  <c r="X199" i="21" s="1"/>
  <c r="W200" i="21"/>
  <c r="U200" i="21"/>
  <c r="U199" i="21" s="1"/>
  <c r="U198" i="21" s="1"/>
  <c r="T200" i="21"/>
  <c r="T199" i="21" s="1"/>
  <c r="T198" i="21" s="1"/>
  <c r="S200" i="21"/>
  <c r="S199" i="21" s="1"/>
  <c r="S198" i="21" s="1"/>
  <c r="R200" i="21"/>
  <c r="R199" i="21" s="1"/>
  <c r="R198" i="21" s="1"/>
  <c r="Q200" i="21"/>
  <c r="Q199" i="21" s="1"/>
  <c r="Q198" i="21" s="1"/>
  <c r="P200" i="21"/>
  <c r="P199" i="21" s="1"/>
  <c r="P198" i="21" s="1"/>
  <c r="N200" i="21"/>
  <c r="N199" i="21" s="1"/>
  <c r="N198" i="21" s="1"/>
  <c r="M200" i="21"/>
  <c r="M199" i="21" s="1"/>
  <c r="M198" i="21" s="1"/>
  <c r="L200" i="21"/>
  <c r="L199" i="21" s="1"/>
  <c r="L198" i="21" s="1"/>
  <c r="K200" i="21"/>
  <c r="K199" i="21" s="1"/>
  <c r="K198" i="21" s="1"/>
  <c r="I200" i="21"/>
  <c r="I199" i="21" s="1"/>
  <c r="I198" i="21" s="1"/>
  <c r="H200" i="21"/>
  <c r="H199" i="21" s="1"/>
  <c r="H198" i="21" s="1"/>
  <c r="G200" i="21"/>
  <c r="G199" i="21" s="1"/>
  <c r="G198" i="21" s="1"/>
  <c r="F200" i="21"/>
  <c r="F199" i="21" s="1"/>
  <c r="F198" i="21" s="1"/>
  <c r="W199" i="21"/>
  <c r="W198" i="21" s="1"/>
  <c r="X198" i="21"/>
  <c r="V197" i="21"/>
  <c r="V196" i="21" s="1"/>
  <c r="V195" i="21" s="1"/>
  <c r="V194" i="21" s="1"/>
  <c r="O197" i="21"/>
  <c r="J197" i="21"/>
  <c r="E197" i="21"/>
  <c r="X196" i="21"/>
  <c r="X195" i="21" s="1"/>
  <c r="X194" i="21" s="1"/>
  <c r="W196" i="21"/>
  <c r="W195" i="21" s="1"/>
  <c r="W194" i="21" s="1"/>
  <c r="U196" i="21"/>
  <c r="U195" i="21" s="1"/>
  <c r="U194" i="21" s="1"/>
  <c r="T196" i="21"/>
  <c r="T195" i="21" s="1"/>
  <c r="T194" i="21" s="1"/>
  <c r="S196" i="21"/>
  <c r="R196" i="21"/>
  <c r="R195" i="21" s="1"/>
  <c r="R194" i="21" s="1"/>
  <c r="Q196" i="21"/>
  <c r="Q195" i="21" s="1"/>
  <c r="Q194" i="21" s="1"/>
  <c r="P196" i="21"/>
  <c r="P195" i="21" s="1"/>
  <c r="P194" i="21" s="1"/>
  <c r="O196" i="21"/>
  <c r="O195" i="21" s="1"/>
  <c r="O194" i="21" s="1"/>
  <c r="N196" i="21"/>
  <c r="N195" i="21" s="1"/>
  <c r="N194" i="21" s="1"/>
  <c r="M196" i="21"/>
  <c r="M195" i="21" s="1"/>
  <c r="M194" i="21" s="1"/>
  <c r="L196" i="21"/>
  <c r="L195" i="21" s="1"/>
  <c r="L194" i="21" s="1"/>
  <c r="K196" i="21"/>
  <c r="K195" i="21" s="1"/>
  <c r="K194" i="21" s="1"/>
  <c r="J196" i="21"/>
  <c r="J195" i="21" s="1"/>
  <c r="J194" i="21" s="1"/>
  <c r="I196" i="21"/>
  <c r="I195" i="21" s="1"/>
  <c r="I194" i="21" s="1"/>
  <c r="H196" i="21"/>
  <c r="H195" i="21" s="1"/>
  <c r="H194" i="21" s="1"/>
  <c r="G196" i="21"/>
  <c r="G195" i="21" s="1"/>
  <c r="G194" i="21" s="1"/>
  <c r="F196" i="21"/>
  <c r="F195" i="21" s="1"/>
  <c r="F194" i="21" s="1"/>
  <c r="S195" i="21"/>
  <c r="S194" i="21" s="1"/>
  <c r="V193" i="21"/>
  <c r="O193" i="21"/>
  <c r="J193" i="21"/>
  <c r="E193" i="21"/>
  <c r="V192" i="21"/>
  <c r="V191" i="21" s="1"/>
  <c r="V190" i="21" s="1"/>
  <c r="V189" i="21" s="1"/>
  <c r="O192" i="21"/>
  <c r="J192" i="21"/>
  <c r="J191" i="21" s="1"/>
  <c r="J190" i="21" s="1"/>
  <c r="J189" i="21" s="1"/>
  <c r="E192" i="21"/>
  <c r="X191" i="21"/>
  <c r="X190" i="21" s="1"/>
  <c r="X189" i="21" s="1"/>
  <c r="W191" i="21"/>
  <c r="W190" i="21" s="1"/>
  <c r="W189" i="21" s="1"/>
  <c r="U191" i="21"/>
  <c r="U190" i="21" s="1"/>
  <c r="U189" i="21" s="1"/>
  <c r="T191" i="21"/>
  <c r="T190" i="21" s="1"/>
  <c r="T189" i="21" s="1"/>
  <c r="S191" i="21"/>
  <c r="S190" i="21" s="1"/>
  <c r="S189" i="21" s="1"/>
  <c r="R191" i="21"/>
  <c r="R190" i="21" s="1"/>
  <c r="R189" i="21" s="1"/>
  <c r="Q191" i="21"/>
  <c r="Q190" i="21" s="1"/>
  <c r="Q189" i="21" s="1"/>
  <c r="P191" i="21"/>
  <c r="P190" i="21" s="1"/>
  <c r="P189" i="21" s="1"/>
  <c r="O191" i="21"/>
  <c r="N191" i="21"/>
  <c r="N190" i="21" s="1"/>
  <c r="N189" i="21" s="1"/>
  <c r="M191" i="21"/>
  <c r="M190" i="21" s="1"/>
  <c r="M189" i="21" s="1"/>
  <c r="L191" i="21"/>
  <c r="L190" i="21" s="1"/>
  <c r="L189" i="21" s="1"/>
  <c r="K191" i="21"/>
  <c r="K190" i="21" s="1"/>
  <c r="K189" i="21" s="1"/>
  <c r="I191" i="21"/>
  <c r="I190" i="21" s="1"/>
  <c r="I189" i="21" s="1"/>
  <c r="H191" i="21"/>
  <c r="H190" i="21" s="1"/>
  <c r="H189" i="21" s="1"/>
  <c r="G191" i="21"/>
  <c r="G190" i="21" s="1"/>
  <c r="G189" i="21" s="1"/>
  <c r="F191" i="21"/>
  <c r="F190" i="21" s="1"/>
  <c r="F189" i="21" s="1"/>
  <c r="O190" i="21"/>
  <c r="O189" i="21" s="1"/>
  <c r="V188" i="21"/>
  <c r="O188" i="21"/>
  <c r="J188" i="21"/>
  <c r="E188" i="21"/>
  <c r="V187" i="21"/>
  <c r="V186" i="21" s="1"/>
  <c r="V185" i="21" s="1"/>
  <c r="V184" i="21" s="1"/>
  <c r="O187" i="21"/>
  <c r="O186" i="21" s="1"/>
  <c r="O185" i="21" s="1"/>
  <c r="O184" i="21" s="1"/>
  <c r="J187" i="21"/>
  <c r="J186" i="21" s="1"/>
  <c r="J185" i="21" s="1"/>
  <c r="J184" i="21" s="1"/>
  <c r="E187" i="21"/>
  <c r="X186" i="21"/>
  <c r="X185" i="21" s="1"/>
  <c r="X184" i="21" s="1"/>
  <c r="W186" i="21"/>
  <c r="W185" i="21" s="1"/>
  <c r="W184" i="21" s="1"/>
  <c r="U186" i="21"/>
  <c r="U185" i="21" s="1"/>
  <c r="U184" i="21" s="1"/>
  <c r="T186" i="21"/>
  <c r="T185" i="21" s="1"/>
  <c r="T184" i="21" s="1"/>
  <c r="S186" i="21"/>
  <c r="S185" i="21" s="1"/>
  <c r="S184" i="21" s="1"/>
  <c r="R186" i="21"/>
  <c r="R185" i="21" s="1"/>
  <c r="R184" i="21" s="1"/>
  <c r="Q186" i="21"/>
  <c r="Q185" i="21" s="1"/>
  <c r="Q184" i="21" s="1"/>
  <c r="P186" i="21"/>
  <c r="P185" i="21" s="1"/>
  <c r="P184" i="21" s="1"/>
  <c r="N186" i="21"/>
  <c r="N185" i="21" s="1"/>
  <c r="N184" i="21" s="1"/>
  <c r="M186" i="21"/>
  <c r="M185" i="21" s="1"/>
  <c r="M184" i="21" s="1"/>
  <c r="L186" i="21"/>
  <c r="L185" i="21" s="1"/>
  <c r="L184" i="21" s="1"/>
  <c r="K186" i="21"/>
  <c r="K185" i="21" s="1"/>
  <c r="K184" i="21" s="1"/>
  <c r="I186" i="21"/>
  <c r="I185" i="21" s="1"/>
  <c r="I184" i="21" s="1"/>
  <c r="H186" i="21"/>
  <c r="H185" i="21" s="1"/>
  <c r="H184" i="21" s="1"/>
  <c r="G186" i="21"/>
  <c r="G185" i="21" s="1"/>
  <c r="G184" i="21" s="1"/>
  <c r="F186" i="21"/>
  <c r="F185" i="21" s="1"/>
  <c r="F184" i="21" s="1"/>
  <c r="V183" i="21"/>
  <c r="O183" i="21"/>
  <c r="J183" i="21"/>
  <c r="E183" i="21"/>
  <c r="V182" i="21"/>
  <c r="V181" i="21" s="1"/>
  <c r="V180" i="21" s="1"/>
  <c r="V179" i="21" s="1"/>
  <c r="O182" i="21"/>
  <c r="O181" i="21" s="1"/>
  <c r="O180" i="21" s="1"/>
  <c r="O179" i="21" s="1"/>
  <c r="J182" i="21"/>
  <c r="J181" i="21" s="1"/>
  <c r="J180" i="21" s="1"/>
  <c r="J179" i="21" s="1"/>
  <c r="E182" i="21"/>
  <c r="X181" i="21"/>
  <c r="X180" i="21" s="1"/>
  <c r="X179" i="21" s="1"/>
  <c r="W181" i="21"/>
  <c r="W180" i="21" s="1"/>
  <c r="W179" i="21" s="1"/>
  <c r="U181" i="21"/>
  <c r="U180" i="21" s="1"/>
  <c r="U179" i="21" s="1"/>
  <c r="T181" i="21"/>
  <c r="T180" i="21" s="1"/>
  <c r="T179" i="21" s="1"/>
  <c r="S181" i="21"/>
  <c r="S180" i="21" s="1"/>
  <c r="S179" i="21" s="1"/>
  <c r="R181" i="21"/>
  <c r="R180" i="21" s="1"/>
  <c r="R179" i="21" s="1"/>
  <c r="Q181" i="21"/>
  <c r="Q180" i="21" s="1"/>
  <c r="Q179" i="21" s="1"/>
  <c r="P181" i="21"/>
  <c r="P180" i="21" s="1"/>
  <c r="P179" i="21" s="1"/>
  <c r="N181" i="21"/>
  <c r="N180" i="21" s="1"/>
  <c r="N179" i="21" s="1"/>
  <c r="M181" i="21"/>
  <c r="M180" i="21" s="1"/>
  <c r="M179" i="21" s="1"/>
  <c r="L181" i="21"/>
  <c r="L180" i="21" s="1"/>
  <c r="L179" i="21" s="1"/>
  <c r="K181" i="21"/>
  <c r="K180" i="21" s="1"/>
  <c r="K179" i="21" s="1"/>
  <c r="I181" i="21"/>
  <c r="I180" i="21" s="1"/>
  <c r="I179" i="21" s="1"/>
  <c r="H181" i="21"/>
  <c r="H180" i="21" s="1"/>
  <c r="H179" i="21" s="1"/>
  <c r="G181" i="21"/>
  <c r="G180" i="21" s="1"/>
  <c r="G179" i="21" s="1"/>
  <c r="F181" i="21"/>
  <c r="F180" i="21" s="1"/>
  <c r="F179" i="21" s="1"/>
  <c r="V178" i="21"/>
  <c r="O178" i="21"/>
  <c r="J178" i="21"/>
  <c r="E178" i="21"/>
  <c r="V177" i="21"/>
  <c r="V176" i="21" s="1"/>
  <c r="V175" i="21" s="1"/>
  <c r="V174" i="21" s="1"/>
  <c r="O177" i="21"/>
  <c r="O176" i="21" s="1"/>
  <c r="O175" i="21" s="1"/>
  <c r="O174" i="21" s="1"/>
  <c r="J177" i="21"/>
  <c r="E177" i="21"/>
  <c r="X176" i="21"/>
  <c r="X175" i="21" s="1"/>
  <c r="X174" i="21" s="1"/>
  <c r="W176" i="21"/>
  <c r="U176" i="21"/>
  <c r="U175" i="21" s="1"/>
  <c r="U174" i="21" s="1"/>
  <c r="T176" i="21"/>
  <c r="T175" i="21" s="1"/>
  <c r="T174" i="21" s="1"/>
  <c r="S176" i="21"/>
  <c r="S175" i="21" s="1"/>
  <c r="S174" i="21" s="1"/>
  <c r="R176" i="21"/>
  <c r="Q176" i="21"/>
  <c r="Q175" i="21" s="1"/>
  <c r="Q174" i="21" s="1"/>
  <c r="P176" i="21"/>
  <c r="P175" i="21" s="1"/>
  <c r="P174" i="21" s="1"/>
  <c r="N176" i="21"/>
  <c r="N175" i="21" s="1"/>
  <c r="N174" i="21" s="1"/>
  <c r="M176" i="21"/>
  <c r="M175" i="21" s="1"/>
  <c r="M174" i="21" s="1"/>
  <c r="L176" i="21"/>
  <c r="L175" i="21" s="1"/>
  <c r="L174" i="21" s="1"/>
  <c r="K176" i="21"/>
  <c r="K175" i="21" s="1"/>
  <c r="K174" i="21" s="1"/>
  <c r="I176" i="21"/>
  <c r="I175" i="21" s="1"/>
  <c r="I174" i="21" s="1"/>
  <c r="H176" i="21"/>
  <c r="H175" i="21" s="1"/>
  <c r="H174" i="21" s="1"/>
  <c r="G176" i="21"/>
  <c r="G175" i="21" s="1"/>
  <c r="G174" i="21" s="1"/>
  <c r="F176" i="21"/>
  <c r="F175" i="21" s="1"/>
  <c r="F174" i="21" s="1"/>
  <c r="W175" i="21"/>
  <c r="W174" i="21" s="1"/>
  <c r="R175" i="21"/>
  <c r="R174" i="21" s="1"/>
  <c r="V173" i="21"/>
  <c r="O173" i="21"/>
  <c r="J173" i="21"/>
  <c r="E173" i="21"/>
  <c r="V172" i="21"/>
  <c r="O172" i="21"/>
  <c r="J172" i="21"/>
  <c r="J171" i="21" s="1"/>
  <c r="J170" i="21" s="1"/>
  <c r="J169" i="21" s="1"/>
  <c r="E172" i="21"/>
  <c r="X171" i="21"/>
  <c r="X170" i="21" s="1"/>
  <c r="X169" i="21" s="1"/>
  <c r="W171" i="21"/>
  <c r="U171" i="21"/>
  <c r="U170" i="21" s="1"/>
  <c r="U169" i="21" s="1"/>
  <c r="T171" i="21"/>
  <c r="S171" i="21"/>
  <c r="S170" i="21" s="1"/>
  <c r="S169" i="21" s="1"/>
  <c r="R171" i="21"/>
  <c r="R170" i="21" s="1"/>
  <c r="R169" i="21" s="1"/>
  <c r="Q171" i="21"/>
  <c r="Q170" i="21" s="1"/>
  <c r="Q169" i="21" s="1"/>
  <c r="P171" i="21"/>
  <c r="P170" i="21" s="1"/>
  <c r="P169" i="21" s="1"/>
  <c r="N171" i="21"/>
  <c r="N170" i="21" s="1"/>
  <c r="N169" i="21" s="1"/>
  <c r="M171" i="21"/>
  <c r="M170" i="21" s="1"/>
  <c r="M169" i="21" s="1"/>
  <c r="L171" i="21"/>
  <c r="L170" i="21" s="1"/>
  <c r="L169" i="21" s="1"/>
  <c r="K171" i="21"/>
  <c r="I171" i="21"/>
  <c r="I170" i="21" s="1"/>
  <c r="I169" i="21" s="1"/>
  <c r="H171" i="21"/>
  <c r="H170" i="21" s="1"/>
  <c r="H169" i="21" s="1"/>
  <c r="G171" i="21"/>
  <c r="G170" i="21" s="1"/>
  <c r="G169" i="21" s="1"/>
  <c r="F171" i="21"/>
  <c r="F170" i="21" s="1"/>
  <c r="F169" i="21" s="1"/>
  <c r="W170" i="21"/>
  <c r="W169" i="21" s="1"/>
  <c r="T170" i="21"/>
  <c r="T169" i="21" s="1"/>
  <c r="K170" i="21"/>
  <c r="K169" i="21" s="1"/>
  <c r="V168" i="21"/>
  <c r="O168" i="21"/>
  <c r="J168" i="21"/>
  <c r="E168" i="21"/>
  <c r="V167" i="21"/>
  <c r="V166" i="21" s="1"/>
  <c r="V165" i="21" s="1"/>
  <c r="V164" i="21" s="1"/>
  <c r="O167" i="21"/>
  <c r="O166" i="21" s="1"/>
  <c r="O165" i="21" s="1"/>
  <c r="O164" i="21" s="1"/>
  <c r="J167" i="21"/>
  <c r="J166" i="21" s="1"/>
  <c r="J165" i="21" s="1"/>
  <c r="J164" i="21" s="1"/>
  <c r="E167" i="21"/>
  <c r="X166" i="21"/>
  <c r="X165" i="21" s="1"/>
  <c r="X164" i="21" s="1"/>
  <c r="W166" i="21"/>
  <c r="W165" i="21" s="1"/>
  <c r="W164" i="21" s="1"/>
  <c r="U166" i="21"/>
  <c r="U165" i="21" s="1"/>
  <c r="T166" i="21"/>
  <c r="T165" i="21" s="1"/>
  <c r="T164" i="21" s="1"/>
  <c r="S166" i="21"/>
  <c r="S165" i="21" s="1"/>
  <c r="S164" i="21" s="1"/>
  <c r="R166" i="21"/>
  <c r="R165" i="21" s="1"/>
  <c r="R164" i="21" s="1"/>
  <c r="Q166" i="21"/>
  <c r="Q165" i="21" s="1"/>
  <c r="Q164" i="21" s="1"/>
  <c r="P166" i="21"/>
  <c r="P165" i="21" s="1"/>
  <c r="P164" i="21" s="1"/>
  <c r="N166" i="21"/>
  <c r="N165" i="21" s="1"/>
  <c r="N164" i="21" s="1"/>
  <c r="M166" i="21"/>
  <c r="M165" i="21" s="1"/>
  <c r="M164" i="21" s="1"/>
  <c r="L166" i="21"/>
  <c r="L165" i="21" s="1"/>
  <c r="L164" i="21" s="1"/>
  <c r="K166" i="21"/>
  <c r="K165" i="21" s="1"/>
  <c r="K164" i="21" s="1"/>
  <c r="I166" i="21"/>
  <c r="I165" i="21" s="1"/>
  <c r="I164" i="21" s="1"/>
  <c r="H166" i="21"/>
  <c r="H165" i="21" s="1"/>
  <c r="H164" i="21" s="1"/>
  <c r="G166" i="21"/>
  <c r="G165" i="21" s="1"/>
  <c r="G164" i="21" s="1"/>
  <c r="F166" i="21"/>
  <c r="F165" i="21" s="1"/>
  <c r="F164" i="21" s="1"/>
  <c r="U164" i="21"/>
  <c r="V163" i="21"/>
  <c r="O163" i="21"/>
  <c r="J163" i="21"/>
  <c r="E163" i="21"/>
  <c r="V162" i="21"/>
  <c r="V161" i="21" s="1"/>
  <c r="O162" i="21"/>
  <c r="O161" i="21" s="1"/>
  <c r="J162" i="21"/>
  <c r="J161" i="21" s="1"/>
  <c r="E162" i="21"/>
  <c r="X161" i="21"/>
  <c r="W161" i="21"/>
  <c r="U161" i="21"/>
  <c r="T161" i="21"/>
  <c r="S161" i="21"/>
  <c r="R161" i="21"/>
  <c r="Q161" i="21"/>
  <c r="P161" i="21"/>
  <c r="N161" i="21"/>
  <c r="M161" i="21"/>
  <c r="L161" i="21"/>
  <c r="K161" i="21"/>
  <c r="I161" i="21"/>
  <c r="H161" i="21"/>
  <c r="G161" i="21"/>
  <c r="F161" i="21"/>
  <c r="V160" i="21"/>
  <c r="O160" i="21"/>
  <c r="J160" i="21"/>
  <c r="E160" i="21"/>
  <c r="V159" i="21"/>
  <c r="V158" i="21" s="1"/>
  <c r="O159" i="21"/>
  <c r="O158" i="21" s="1"/>
  <c r="J159" i="21"/>
  <c r="J158" i="21" s="1"/>
  <c r="E159" i="21"/>
  <c r="X158" i="21"/>
  <c r="W158" i="21"/>
  <c r="U158" i="21"/>
  <c r="U157" i="21" s="1"/>
  <c r="U156" i="21" s="1"/>
  <c r="T158" i="21"/>
  <c r="S158" i="21"/>
  <c r="R158" i="21"/>
  <c r="R157" i="21" s="1"/>
  <c r="R156" i="21" s="1"/>
  <c r="Q158" i="21"/>
  <c r="Q157" i="21" s="1"/>
  <c r="Q156" i="21" s="1"/>
  <c r="P158" i="21"/>
  <c r="N158" i="21"/>
  <c r="M158" i="21"/>
  <c r="L158" i="21"/>
  <c r="L157" i="21" s="1"/>
  <c r="L156" i="21" s="1"/>
  <c r="K158" i="21"/>
  <c r="I158" i="21"/>
  <c r="H158" i="21"/>
  <c r="H157" i="21" s="1"/>
  <c r="H156" i="21" s="1"/>
  <c r="G158" i="21"/>
  <c r="G157" i="21" s="1"/>
  <c r="G156" i="21" s="1"/>
  <c r="F158" i="21"/>
  <c r="V155" i="21"/>
  <c r="V154" i="21" s="1"/>
  <c r="V153" i="21" s="1"/>
  <c r="V152" i="21" s="1"/>
  <c r="O155" i="21"/>
  <c r="J155" i="21"/>
  <c r="J154" i="21" s="1"/>
  <c r="J153" i="21" s="1"/>
  <c r="J152" i="21" s="1"/>
  <c r="E155" i="21"/>
  <c r="X154" i="21"/>
  <c r="X153" i="21" s="1"/>
  <c r="X152" i="21" s="1"/>
  <c r="W154" i="21"/>
  <c r="W153" i="21" s="1"/>
  <c r="W152" i="21" s="1"/>
  <c r="U154" i="21"/>
  <c r="U153" i="21" s="1"/>
  <c r="U152" i="21" s="1"/>
  <c r="T154" i="21"/>
  <c r="T153" i="21" s="1"/>
  <c r="T152" i="21" s="1"/>
  <c r="S154" i="21"/>
  <c r="S153" i="21" s="1"/>
  <c r="S152" i="21" s="1"/>
  <c r="R154" i="21"/>
  <c r="R153" i="21" s="1"/>
  <c r="R152" i="21" s="1"/>
  <c r="Q154" i="21"/>
  <c r="Q153" i="21" s="1"/>
  <c r="Q152" i="21" s="1"/>
  <c r="P154" i="21"/>
  <c r="P153" i="21" s="1"/>
  <c r="P152" i="21" s="1"/>
  <c r="O154" i="21"/>
  <c r="O153" i="21" s="1"/>
  <c r="O152" i="21" s="1"/>
  <c r="N154" i="21"/>
  <c r="N153" i="21" s="1"/>
  <c r="N152" i="21" s="1"/>
  <c r="M154" i="21"/>
  <c r="M153" i="21" s="1"/>
  <c r="M152" i="21" s="1"/>
  <c r="L154" i="21"/>
  <c r="L153" i="21" s="1"/>
  <c r="L152" i="21" s="1"/>
  <c r="K154" i="21"/>
  <c r="K153" i="21" s="1"/>
  <c r="K152" i="21" s="1"/>
  <c r="I154" i="21"/>
  <c r="H154" i="21"/>
  <c r="H153" i="21" s="1"/>
  <c r="H152" i="21" s="1"/>
  <c r="G154" i="21"/>
  <c r="G153" i="21" s="1"/>
  <c r="G152" i="21" s="1"/>
  <c r="F154" i="21"/>
  <c r="F153" i="21" s="1"/>
  <c r="F152" i="21" s="1"/>
  <c r="I153" i="21"/>
  <c r="I152" i="21" s="1"/>
  <c r="X151" i="21"/>
  <c r="W151" i="21"/>
  <c r="U151" i="21"/>
  <c r="U150" i="21" s="1"/>
  <c r="U149" i="21" s="1"/>
  <c r="T151" i="21"/>
  <c r="S151" i="21"/>
  <c r="R151" i="21"/>
  <c r="R150" i="21" s="1"/>
  <c r="R149" i="21" s="1"/>
  <c r="Q151" i="21"/>
  <c r="Q150" i="21" s="1"/>
  <c r="Q149" i="21" s="1"/>
  <c r="P151" i="21"/>
  <c r="P150" i="21" s="1"/>
  <c r="N151" i="21"/>
  <c r="M151" i="21"/>
  <c r="M150" i="21" s="1"/>
  <c r="M149" i="21" s="1"/>
  <c r="L151" i="21"/>
  <c r="L150" i="21" s="1"/>
  <c r="L149" i="21" s="1"/>
  <c r="K151" i="21"/>
  <c r="K150" i="21" s="1"/>
  <c r="K149" i="21" s="1"/>
  <c r="I151" i="21"/>
  <c r="H151" i="21"/>
  <c r="G151" i="21"/>
  <c r="G150" i="21" s="1"/>
  <c r="G149" i="21" s="1"/>
  <c r="F151" i="21"/>
  <c r="T150" i="21"/>
  <c r="T149" i="21" s="1"/>
  <c r="H150" i="21"/>
  <c r="H149" i="21" s="1"/>
  <c r="P149" i="21"/>
  <c r="U148" i="21"/>
  <c r="U147" i="21" s="1"/>
  <c r="U146" i="21" s="1"/>
  <c r="U145" i="21" s="1"/>
  <c r="U144" i="21" s="1"/>
  <c r="T148" i="21"/>
  <c r="T147" i="21" s="1"/>
  <c r="T146" i="21" s="1"/>
  <c r="S148" i="21"/>
  <c r="S147" i="21" s="1"/>
  <c r="S146" i="21" s="1"/>
  <c r="R148" i="21"/>
  <c r="Q148" i="21"/>
  <c r="Q147" i="21" s="1"/>
  <c r="Q146" i="21" s="1"/>
  <c r="Q145" i="21" s="1"/>
  <c r="Q144" i="21" s="1"/>
  <c r="P148" i="21"/>
  <c r="P47" i="21" s="1"/>
  <c r="N148" i="21"/>
  <c r="M148" i="21"/>
  <c r="L148" i="21"/>
  <c r="K148" i="21"/>
  <c r="K147" i="21" s="1"/>
  <c r="K146" i="21" s="1"/>
  <c r="K145" i="21" s="1"/>
  <c r="K144" i="21" s="1"/>
  <c r="I148" i="21"/>
  <c r="H148" i="21"/>
  <c r="G148" i="21"/>
  <c r="G147" i="21" s="1"/>
  <c r="G146" i="21" s="1"/>
  <c r="F148" i="21"/>
  <c r="F147" i="21" s="1"/>
  <c r="F146" i="21" s="1"/>
  <c r="R147" i="21"/>
  <c r="R146" i="21" s="1"/>
  <c r="N147" i="21"/>
  <c r="N146" i="21" s="1"/>
  <c r="M147" i="21"/>
  <c r="M146" i="21" s="1"/>
  <c r="I147" i="21"/>
  <c r="I146" i="21" s="1"/>
  <c r="V143" i="21"/>
  <c r="O143" i="21"/>
  <c r="J143" i="21"/>
  <c r="E143" i="21"/>
  <c r="X142" i="21"/>
  <c r="W142" i="21"/>
  <c r="V142" i="21"/>
  <c r="U142" i="21"/>
  <c r="T142" i="21"/>
  <c r="S142" i="21"/>
  <c r="R142" i="21"/>
  <c r="Q142" i="21"/>
  <c r="P142" i="21"/>
  <c r="O142" i="21"/>
  <c r="N142" i="21"/>
  <c r="M142" i="21"/>
  <c r="L142" i="21"/>
  <c r="K142" i="21"/>
  <c r="J142" i="21"/>
  <c r="I142" i="21"/>
  <c r="H142" i="21"/>
  <c r="G142" i="21"/>
  <c r="F142" i="21"/>
  <c r="V141" i="21"/>
  <c r="O141" i="21"/>
  <c r="J141" i="21"/>
  <c r="E141" i="21"/>
  <c r="V140" i="21"/>
  <c r="O140" i="21"/>
  <c r="J140" i="21"/>
  <c r="J139" i="21" s="1"/>
  <c r="E140" i="21"/>
  <c r="X139" i="21"/>
  <c r="W139" i="21"/>
  <c r="U139" i="21"/>
  <c r="T139" i="21"/>
  <c r="T138" i="21" s="1"/>
  <c r="S139" i="21"/>
  <c r="R139" i="21"/>
  <c r="Q139" i="21"/>
  <c r="P139" i="21"/>
  <c r="N139" i="21"/>
  <c r="M139" i="21"/>
  <c r="L139" i="21"/>
  <c r="L138" i="21" s="1"/>
  <c r="K139" i="21"/>
  <c r="I139" i="21"/>
  <c r="H139" i="21"/>
  <c r="H138" i="21" s="1"/>
  <c r="G139" i="21"/>
  <c r="F139" i="21"/>
  <c r="F138" i="21" s="1"/>
  <c r="X138" i="21"/>
  <c r="R138" i="21"/>
  <c r="P138" i="21"/>
  <c r="X137" i="21"/>
  <c r="W137" i="21"/>
  <c r="U137" i="21"/>
  <c r="T137" i="21"/>
  <c r="T136" i="21" s="1"/>
  <c r="T135" i="21" s="1"/>
  <c r="S137" i="21"/>
  <c r="S136" i="21" s="1"/>
  <c r="S135" i="21" s="1"/>
  <c r="R137" i="21"/>
  <c r="R136" i="21" s="1"/>
  <c r="R135" i="21" s="1"/>
  <c r="Q137" i="21"/>
  <c r="P137" i="21"/>
  <c r="N137" i="21"/>
  <c r="N136" i="21" s="1"/>
  <c r="N135" i="21" s="1"/>
  <c r="M137" i="21"/>
  <c r="M136" i="21" s="1"/>
  <c r="M135" i="21" s="1"/>
  <c r="L137" i="21"/>
  <c r="K137" i="21"/>
  <c r="I137" i="21"/>
  <c r="I136" i="21" s="1"/>
  <c r="I135" i="21" s="1"/>
  <c r="H137" i="21"/>
  <c r="H136" i="21" s="1"/>
  <c r="H135" i="21" s="1"/>
  <c r="G137" i="21"/>
  <c r="G136" i="21" s="1"/>
  <c r="G135" i="21" s="1"/>
  <c r="F137" i="21"/>
  <c r="F136" i="21" s="1"/>
  <c r="F135" i="21" s="1"/>
  <c r="X136" i="21"/>
  <c r="X135" i="21" s="1"/>
  <c r="U136" i="21"/>
  <c r="U135" i="21" s="1"/>
  <c r="Q136" i="21"/>
  <c r="Q135" i="21" s="1"/>
  <c r="P136" i="21"/>
  <c r="P135" i="21" s="1"/>
  <c r="L136" i="21"/>
  <c r="L135" i="21" s="1"/>
  <c r="V133" i="21"/>
  <c r="V132" i="21" s="1"/>
  <c r="V131" i="21" s="1"/>
  <c r="V130" i="21" s="1"/>
  <c r="O133" i="21"/>
  <c r="O132" i="21" s="1"/>
  <c r="O131" i="21" s="1"/>
  <c r="J133" i="21"/>
  <c r="J132" i="21" s="1"/>
  <c r="J131" i="21" s="1"/>
  <c r="J130" i="21" s="1"/>
  <c r="E133" i="21"/>
  <c r="E132" i="21" s="1"/>
  <c r="E131" i="21" s="1"/>
  <c r="E130" i="21" s="1"/>
  <c r="X132" i="21"/>
  <c r="X131" i="21" s="1"/>
  <c r="X130" i="21" s="1"/>
  <c r="W132" i="21"/>
  <c r="U132" i="21"/>
  <c r="U131" i="21" s="1"/>
  <c r="U130" i="21" s="1"/>
  <c r="T132" i="21"/>
  <c r="T131" i="21" s="1"/>
  <c r="T130" i="21" s="1"/>
  <c r="S132" i="21"/>
  <c r="S131" i="21" s="1"/>
  <c r="S130" i="21" s="1"/>
  <c r="R132" i="21"/>
  <c r="R131" i="21" s="1"/>
  <c r="R130" i="21" s="1"/>
  <c r="Q132" i="21"/>
  <c r="Q131" i="21" s="1"/>
  <c r="Q130" i="21" s="1"/>
  <c r="P132" i="21"/>
  <c r="P131" i="21" s="1"/>
  <c r="P130" i="21" s="1"/>
  <c r="N132" i="21"/>
  <c r="N131" i="21" s="1"/>
  <c r="N130" i="21" s="1"/>
  <c r="M132" i="21"/>
  <c r="M131" i="21" s="1"/>
  <c r="M130" i="21" s="1"/>
  <c r="L132" i="21"/>
  <c r="L131" i="21" s="1"/>
  <c r="L130" i="21" s="1"/>
  <c r="K132" i="21"/>
  <c r="K131" i="21" s="1"/>
  <c r="K130" i="21" s="1"/>
  <c r="I132" i="21"/>
  <c r="I131" i="21" s="1"/>
  <c r="I130" i="21" s="1"/>
  <c r="H132" i="21"/>
  <c r="H131" i="21" s="1"/>
  <c r="H130" i="21" s="1"/>
  <c r="G132" i="21"/>
  <c r="G131" i="21" s="1"/>
  <c r="G130" i="21" s="1"/>
  <c r="F132" i="21"/>
  <c r="F131" i="21" s="1"/>
  <c r="F130" i="21" s="1"/>
  <c r="W131" i="21"/>
  <c r="W130" i="21" s="1"/>
  <c r="O130" i="21"/>
  <c r="X129" i="21"/>
  <c r="W129" i="21"/>
  <c r="W44" i="21" s="1"/>
  <c r="U129" i="21"/>
  <c r="T129" i="21"/>
  <c r="T44" i="21" s="1"/>
  <c r="S129" i="21"/>
  <c r="R129" i="21"/>
  <c r="Q129" i="21"/>
  <c r="P129" i="21"/>
  <c r="N129" i="21"/>
  <c r="M129" i="21"/>
  <c r="M44" i="21" s="1"/>
  <c r="L129" i="21"/>
  <c r="K129" i="21"/>
  <c r="K44" i="21" s="1"/>
  <c r="I129" i="21"/>
  <c r="H129" i="21"/>
  <c r="H44" i="21" s="1"/>
  <c r="G129" i="21"/>
  <c r="F129" i="21"/>
  <c r="F44" i="21" s="1"/>
  <c r="X128" i="21"/>
  <c r="W128" i="21"/>
  <c r="W43" i="21" s="1"/>
  <c r="U128" i="21"/>
  <c r="T128" i="21"/>
  <c r="T43" i="21" s="1"/>
  <c r="S128" i="21"/>
  <c r="R128" i="21"/>
  <c r="Q128" i="21"/>
  <c r="P128" i="21"/>
  <c r="P43" i="21" s="1"/>
  <c r="N128" i="21"/>
  <c r="M128" i="21"/>
  <c r="M43" i="21" s="1"/>
  <c r="L128" i="21"/>
  <c r="K128" i="21"/>
  <c r="K43" i="21" s="1"/>
  <c r="I128" i="21"/>
  <c r="H128" i="21"/>
  <c r="H43" i="21" s="1"/>
  <c r="G128" i="21"/>
  <c r="F128" i="21"/>
  <c r="X127" i="21"/>
  <c r="W127" i="21"/>
  <c r="W42" i="21" s="1"/>
  <c r="U127" i="21"/>
  <c r="T127" i="21"/>
  <c r="T42" i="21" s="1"/>
  <c r="S127" i="21"/>
  <c r="R127" i="21"/>
  <c r="R42" i="21" s="1"/>
  <c r="Q127" i="21"/>
  <c r="P127" i="21"/>
  <c r="P42" i="21" s="1"/>
  <c r="N127" i="21"/>
  <c r="M127" i="21"/>
  <c r="L127" i="21"/>
  <c r="K127" i="21"/>
  <c r="K42" i="21" s="1"/>
  <c r="I127" i="21"/>
  <c r="H127" i="21"/>
  <c r="G127" i="21"/>
  <c r="F127" i="21"/>
  <c r="X126" i="21"/>
  <c r="W126" i="21"/>
  <c r="W41" i="21" s="1"/>
  <c r="U126" i="21"/>
  <c r="T126" i="21"/>
  <c r="T41" i="21" s="1"/>
  <c r="S126" i="21"/>
  <c r="R126" i="21"/>
  <c r="R41" i="21" s="1"/>
  <c r="Q126" i="21"/>
  <c r="P126" i="21"/>
  <c r="P41" i="21" s="1"/>
  <c r="N126" i="21"/>
  <c r="M126" i="21"/>
  <c r="M41" i="21" s="1"/>
  <c r="L126" i="21"/>
  <c r="K126" i="21"/>
  <c r="K41" i="21" s="1"/>
  <c r="I126" i="21"/>
  <c r="H126" i="21"/>
  <c r="H41" i="21" s="1"/>
  <c r="G126" i="21"/>
  <c r="F126" i="21"/>
  <c r="X125" i="21"/>
  <c r="W125" i="21"/>
  <c r="W40" i="21" s="1"/>
  <c r="U125" i="21"/>
  <c r="T125" i="21"/>
  <c r="T40" i="21" s="1"/>
  <c r="S125" i="21"/>
  <c r="R125" i="21"/>
  <c r="R40" i="21" s="1"/>
  <c r="Q125" i="21"/>
  <c r="P125" i="21"/>
  <c r="P40" i="21" s="1"/>
  <c r="N125" i="21"/>
  <c r="M125" i="21"/>
  <c r="M40" i="21" s="1"/>
  <c r="L125" i="21"/>
  <c r="K125" i="21"/>
  <c r="K40" i="21" s="1"/>
  <c r="I125" i="21"/>
  <c r="H125" i="21"/>
  <c r="H40" i="21" s="1"/>
  <c r="G125" i="21"/>
  <c r="F125" i="21"/>
  <c r="F40" i="21" s="1"/>
  <c r="X124" i="21"/>
  <c r="W124" i="21"/>
  <c r="W39" i="21" s="1"/>
  <c r="U124" i="21"/>
  <c r="T124" i="21"/>
  <c r="T39" i="21" s="1"/>
  <c r="S124" i="21"/>
  <c r="R124" i="21"/>
  <c r="R39" i="21" s="1"/>
  <c r="Q124" i="21"/>
  <c r="P124" i="21"/>
  <c r="P39" i="21" s="1"/>
  <c r="N124" i="21"/>
  <c r="M124" i="21"/>
  <c r="M39" i="21" s="1"/>
  <c r="L124" i="21"/>
  <c r="K124" i="21"/>
  <c r="K39" i="21" s="1"/>
  <c r="I124" i="21"/>
  <c r="H124" i="21"/>
  <c r="H39" i="21" s="1"/>
  <c r="G124" i="21"/>
  <c r="F124" i="21"/>
  <c r="F39" i="21" s="1"/>
  <c r="X123" i="21"/>
  <c r="X38" i="21" s="1"/>
  <c r="W123" i="21"/>
  <c r="W38" i="21" s="1"/>
  <c r="U123" i="21"/>
  <c r="T123" i="21"/>
  <c r="T38" i="21" s="1"/>
  <c r="S123" i="21"/>
  <c r="R123" i="21"/>
  <c r="R38" i="21" s="1"/>
  <c r="Q123" i="21"/>
  <c r="P123" i="21"/>
  <c r="P38" i="21" s="1"/>
  <c r="N123" i="21"/>
  <c r="M123" i="21"/>
  <c r="M38" i="21" s="1"/>
  <c r="L123" i="21"/>
  <c r="K123" i="21"/>
  <c r="I123" i="21"/>
  <c r="H123" i="21"/>
  <c r="H38" i="21" s="1"/>
  <c r="G123" i="21"/>
  <c r="G38" i="21" s="1"/>
  <c r="F123" i="21"/>
  <c r="F38" i="21" s="1"/>
  <c r="X122" i="21"/>
  <c r="W122" i="21"/>
  <c r="W37" i="21" s="1"/>
  <c r="U122" i="21"/>
  <c r="U37" i="21" s="1"/>
  <c r="T122" i="21"/>
  <c r="S122" i="21"/>
  <c r="S121" i="21" s="1"/>
  <c r="S120" i="21" s="1"/>
  <c r="R122" i="21"/>
  <c r="R37" i="21" s="1"/>
  <c r="Q122" i="21"/>
  <c r="P122" i="21"/>
  <c r="P37" i="21" s="1"/>
  <c r="N122" i="21"/>
  <c r="N121" i="21" s="1"/>
  <c r="N120" i="21" s="1"/>
  <c r="M122" i="21"/>
  <c r="M37" i="21" s="1"/>
  <c r="L122" i="21"/>
  <c r="K122" i="21"/>
  <c r="K37" i="21" s="1"/>
  <c r="I122" i="21"/>
  <c r="H122" i="21"/>
  <c r="H37" i="21" s="1"/>
  <c r="G122" i="21"/>
  <c r="F122" i="21"/>
  <c r="L121" i="21"/>
  <c r="L120" i="21" s="1"/>
  <c r="V119" i="21"/>
  <c r="O119" i="21"/>
  <c r="J119" i="21"/>
  <c r="E119" i="21"/>
  <c r="V118" i="21"/>
  <c r="V117" i="21" s="1"/>
  <c r="O118" i="21"/>
  <c r="J118" i="21"/>
  <c r="J117" i="21" s="1"/>
  <c r="E118" i="21"/>
  <c r="X117" i="21"/>
  <c r="W117" i="21"/>
  <c r="U117" i="21"/>
  <c r="T117" i="21"/>
  <c r="S117" i="21"/>
  <c r="R117" i="21"/>
  <c r="Q117" i="21"/>
  <c r="P117" i="21"/>
  <c r="O117" i="21"/>
  <c r="N117" i="21"/>
  <c r="M117" i="21"/>
  <c r="L117" i="21"/>
  <c r="K117" i="21"/>
  <c r="I117" i="21"/>
  <c r="H117" i="21"/>
  <c r="G117" i="21"/>
  <c r="F117" i="21"/>
  <c r="V116" i="21"/>
  <c r="O116" i="21"/>
  <c r="J116" i="21"/>
  <c r="E116" i="21"/>
  <c r="V115" i="21"/>
  <c r="V114" i="21" s="1"/>
  <c r="O115" i="21"/>
  <c r="O114" i="21" s="1"/>
  <c r="J115" i="21"/>
  <c r="J114" i="21" s="1"/>
  <c r="E115" i="21"/>
  <c r="X114" i="21"/>
  <c r="W114" i="21"/>
  <c r="W113" i="21" s="1"/>
  <c r="U114" i="21"/>
  <c r="T114" i="21"/>
  <c r="S114" i="21"/>
  <c r="R114" i="21"/>
  <c r="Q114" i="21"/>
  <c r="P114" i="21"/>
  <c r="N114" i="21"/>
  <c r="M114" i="21"/>
  <c r="M113" i="21" s="1"/>
  <c r="L114" i="21"/>
  <c r="K114" i="21"/>
  <c r="K113" i="21" s="1"/>
  <c r="I114" i="21"/>
  <c r="I113" i="21" s="1"/>
  <c r="H114" i="21"/>
  <c r="G114" i="21"/>
  <c r="F114" i="21"/>
  <c r="V111" i="21"/>
  <c r="O111" i="21"/>
  <c r="J111" i="21"/>
  <c r="E111" i="21"/>
  <c r="V110" i="21"/>
  <c r="O110" i="21"/>
  <c r="J110" i="21"/>
  <c r="E110" i="21"/>
  <c r="V109" i="21"/>
  <c r="V108" i="21" s="1"/>
  <c r="O109" i="21"/>
  <c r="O108" i="21" s="1"/>
  <c r="O107" i="21" s="1"/>
  <c r="J109" i="21"/>
  <c r="E109" i="21"/>
  <c r="X108" i="21"/>
  <c r="X107" i="21" s="1"/>
  <c r="W108" i="21"/>
  <c r="W107" i="21" s="1"/>
  <c r="U108" i="21"/>
  <c r="U107" i="21" s="1"/>
  <c r="T108" i="21"/>
  <c r="T107" i="21" s="1"/>
  <c r="S108" i="21"/>
  <c r="S107" i="21" s="1"/>
  <c r="R108" i="21"/>
  <c r="R107" i="21" s="1"/>
  <c r="Q108" i="21"/>
  <c r="Q107" i="21" s="1"/>
  <c r="P108" i="21"/>
  <c r="P107" i="21" s="1"/>
  <c r="N108" i="21"/>
  <c r="N107" i="21" s="1"/>
  <c r="M108" i="21"/>
  <c r="M107" i="21" s="1"/>
  <c r="L108" i="21"/>
  <c r="L107" i="21" s="1"/>
  <c r="K108" i="21"/>
  <c r="K107" i="21" s="1"/>
  <c r="I108" i="21"/>
  <c r="I107" i="21" s="1"/>
  <c r="H108" i="21"/>
  <c r="H107" i="21" s="1"/>
  <c r="G108" i="21"/>
  <c r="G107" i="21" s="1"/>
  <c r="F108" i="21"/>
  <c r="F107" i="21" s="1"/>
  <c r="V107" i="21"/>
  <c r="X106" i="21"/>
  <c r="W106" i="21"/>
  <c r="U106" i="21"/>
  <c r="T106" i="21"/>
  <c r="S106" i="21"/>
  <c r="R106" i="21"/>
  <c r="Q106" i="21"/>
  <c r="P106" i="21"/>
  <c r="N106" i="21"/>
  <c r="M106" i="21"/>
  <c r="L106" i="21"/>
  <c r="K106" i="21"/>
  <c r="I106" i="21"/>
  <c r="H106" i="21"/>
  <c r="G106" i="21"/>
  <c r="F106" i="21"/>
  <c r="X105" i="21"/>
  <c r="X104" i="21" s="1"/>
  <c r="W105" i="21"/>
  <c r="W21" i="21" s="1"/>
  <c r="U105" i="21"/>
  <c r="U104" i="21" s="1"/>
  <c r="T105" i="21"/>
  <c r="T104" i="21" s="1"/>
  <c r="S105" i="21"/>
  <c r="S104" i="21" s="1"/>
  <c r="R105" i="21"/>
  <c r="R21" i="21" s="1"/>
  <c r="Q105" i="21"/>
  <c r="Q104" i="21" s="1"/>
  <c r="P105" i="21"/>
  <c r="N105" i="21"/>
  <c r="M105" i="21"/>
  <c r="M21" i="21" s="1"/>
  <c r="L105" i="21"/>
  <c r="L104" i="21" s="1"/>
  <c r="K105" i="21"/>
  <c r="I105" i="21"/>
  <c r="I104" i="21" s="1"/>
  <c r="H105" i="21"/>
  <c r="H104" i="21" s="1"/>
  <c r="G105" i="21"/>
  <c r="G104" i="21" s="1"/>
  <c r="F105" i="21"/>
  <c r="X103" i="21"/>
  <c r="X102" i="21" s="1"/>
  <c r="W103" i="21"/>
  <c r="W102" i="21" s="1"/>
  <c r="U103" i="21"/>
  <c r="U102" i="21" s="1"/>
  <c r="T103" i="21"/>
  <c r="T102" i="21" s="1"/>
  <c r="S103" i="21"/>
  <c r="S102" i="21" s="1"/>
  <c r="R103" i="21"/>
  <c r="R102" i="21" s="1"/>
  <c r="Q103" i="21"/>
  <c r="Q102" i="21" s="1"/>
  <c r="P103" i="21"/>
  <c r="P102" i="21" s="1"/>
  <c r="N103" i="21"/>
  <c r="N102" i="21" s="1"/>
  <c r="M103" i="21"/>
  <c r="M19" i="21" s="1"/>
  <c r="L103" i="21"/>
  <c r="K103" i="21"/>
  <c r="K102" i="21" s="1"/>
  <c r="I103" i="21"/>
  <c r="I102" i="21" s="1"/>
  <c r="H103" i="21"/>
  <c r="H19" i="21" s="1"/>
  <c r="G103" i="21"/>
  <c r="F103" i="21"/>
  <c r="F102" i="21" s="1"/>
  <c r="L102" i="21"/>
  <c r="H102" i="21"/>
  <c r="G102" i="21"/>
  <c r="X101" i="21"/>
  <c r="W101" i="21"/>
  <c r="W16" i="21" s="1"/>
  <c r="U101" i="21"/>
  <c r="T101" i="21"/>
  <c r="S101" i="21"/>
  <c r="S16" i="21" s="1"/>
  <c r="R101" i="21"/>
  <c r="R16" i="21" s="1"/>
  <c r="Q101" i="21"/>
  <c r="P101" i="21"/>
  <c r="N101" i="21"/>
  <c r="N16" i="21" s="1"/>
  <c r="M101" i="21"/>
  <c r="M16" i="21" s="1"/>
  <c r="L101" i="21"/>
  <c r="K101" i="21"/>
  <c r="I101" i="21"/>
  <c r="I16" i="21" s="1"/>
  <c r="H101" i="21"/>
  <c r="H16" i="21" s="1"/>
  <c r="G101" i="21"/>
  <c r="F101" i="21"/>
  <c r="X100" i="21"/>
  <c r="X15" i="21" s="1"/>
  <c r="W100" i="21"/>
  <c r="W15" i="21" s="1"/>
  <c r="U100" i="21"/>
  <c r="U99" i="21" s="1"/>
  <c r="T100" i="21"/>
  <c r="S100" i="21"/>
  <c r="S15" i="21" s="1"/>
  <c r="R100" i="21"/>
  <c r="R15" i="21" s="1"/>
  <c r="Q100" i="21"/>
  <c r="Q99" i="21" s="1"/>
  <c r="P100" i="21"/>
  <c r="N100" i="21"/>
  <c r="N99" i="21" s="1"/>
  <c r="M100" i="21"/>
  <c r="M15" i="21" s="1"/>
  <c r="L100" i="21"/>
  <c r="L99" i="21" s="1"/>
  <c r="K100" i="21"/>
  <c r="I100" i="21"/>
  <c r="I99" i="21" s="1"/>
  <c r="H100" i="21"/>
  <c r="H99" i="21" s="1"/>
  <c r="G100" i="21"/>
  <c r="G99" i="21" s="1"/>
  <c r="F100" i="21"/>
  <c r="F99" i="21"/>
  <c r="V96" i="21"/>
  <c r="V95" i="21" s="1"/>
  <c r="V94" i="21" s="1"/>
  <c r="O96" i="21"/>
  <c r="O95" i="21" s="1"/>
  <c r="O94" i="21" s="1"/>
  <c r="J96" i="21"/>
  <c r="J95" i="21" s="1"/>
  <c r="J94" i="21" s="1"/>
  <c r="E96" i="21"/>
  <c r="E95" i="21" s="1"/>
  <c r="E94" i="21" s="1"/>
  <c r="X95" i="21"/>
  <c r="X94" i="21" s="1"/>
  <c r="W95" i="21"/>
  <c r="W94" i="21" s="1"/>
  <c r="U95" i="21"/>
  <c r="U94" i="21" s="1"/>
  <c r="T95" i="21"/>
  <c r="T94" i="21" s="1"/>
  <c r="S95" i="21"/>
  <c r="S94" i="21" s="1"/>
  <c r="R95" i="21"/>
  <c r="R94" i="21" s="1"/>
  <c r="Q95" i="21"/>
  <c r="Q94" i="21" s="1"/>
  <c r="P95" i="21"/>
  <c r="P94" i="21" s="1"/>
  <c r="N95" i="21"/>
  <c r="N94" i="21" s="1"/>
  <c r="M95" i="21"/>
  <c r="M94" i="21" s="1"/>
  <c r="L95" i="21"/>
  <c r="L94" i="21" s="1"/>
  <c r="K95" i="21"/>
  <c r="K94" i="21" s="1"/>
  <c r="I95" i="21"/>
  <c r="I94" i="21" s="1"/>
  <c r="H95" i="21"/>
  <c r="H94" i="21" s="1"/>
  <c r="G95" i="21"/>
  <c r="F95" i="21"/>
  <c r="F94" i="21" s="1"/>
  <c r="G94" i="21"/>
  <c r="X93" i="21"/>
  <c r="W93" i="21"/>
  <c r="W12" i="21" s="1"/>
  <c r="U93" i="21"/>
  <c r="T93" i="21"/>
  <c r="T12" i="21" s="1"/>
  <c r="T11" i="21" s="1"/>
  <c r="S93" i="21"/>
  <c r="R93" i="21"/>
  <c r="R92" i="21" s="1"/>
  <c r="R91" i="21" s="1"/>
  <c r="Q93" i="21"/>
  <c r="Q92" i="21" s="1"/>
  <c r="Q91" i="21" s="1"/>
  <c r="P93" i="21"/>
  <c r="P12" i="21" s="1"/>
  <c r="P11" i="21" s="1"/>
  <c r="N93" i="21"/>
  <c r="N92" i="21" s="1"/>
  <c r="M93" i="21"/>
  <c r="M12" i="21" s="1"/>
  <c r="M11" i="21" s="1"/>
  <c r="L93" i="21"/>
  <c r="L92" i="21" s="1"/>
  <c r="L91" i="21" s="1"/>
  <c r="K93" i="21"/>
  <c r="K92" i="21" s="1"/>
  <c r="K91" i="21" s="1"/>
  <c r="I93" i="21"/>
  <c r="I92" i="21" s="1"/>
  <c r="I91" i="21" s="1"/>
  <c r="I90" i="21" s="1"/>
  <c r="H93" i="21"/>
  <c r="H92" i="21" s="1"/>
  <c r="H91" i="21" s="1"/>
  <c r="G93" i="21"/>
  <c r="G12" i="21" s="1"/>
  <c r="G11" i="21" s="1"/>
  <c r="F93" i="21"/>
  <c r="F12" i="21" s="1"/>
  <c r="X92" i="21"/>
  <c r="X91" i="21" s="1"/>
  <c r="W92" i="21"/>
  <c r="W91" i="21" s="1"/>
  <c r="U92" i="21"/>
  <c r="U91" i="21" s="1"/>
  <c r="T92" i="21"/>
  <c r="T91" i="21" s="1"/>
  <c r="S92" i="21"/>
  <c r="S91" i="21" s="1"/>
  <c r="M92" i="21"/>
  <c r="M91" i="21" s="1"/>
  <c r="N91" i="21"/>
  <c r="X89" i="21"/>
  <c r="W89" i="21"/>
  <c r="U89" i="21"/>
  <c r="T89" i="21"/>
  <c r="T88" i="21" s="1"/>
  <c r="T87" i="21" s="1"/>
  <c r="T86" i="21" s="1"/>
  <c r="S89" i="21"/>
  <c r="S88" i="21" s="1"/>
  <c r="S87" i="21" s="1"/>
  <c r="R89" i="21"/>
  <c r="R88" i="21" s="1"/>
  <c r="Q89" i="21"/>
  <c r="Q88" i="21" s="1"/>
  <c r="Q87" i="21" s="1"/>
  <c r="P89" i="21"/>
  <c r="N89" i="21"/>
  <c r="N88" i="21" s="1"/>
  <c r="N87" i="21" s="1"/>
  <c r="M89" i="21"/>
  <c r="M88" i="21" s="1"/>
  <c r="M87" i="21" s="1"/>
  <c r="M86" i="21" s="1"/>
  <c r="L89" i="21"/>
  <c r="L88" i="21" s="1"/>
  <c r="L87" i="21" s="1"/>
  <c r="L86" i="21" s="1"/>
  <c r="K89" i="21"/>
  <c r="I89" i="21"/>
  <c r="I88" i="21" s="1"/>
  <c r="I87" i="21" s="1"/>
  <c r="H89" i="21"/>
  <c r="H88" i="21" s="1"/>
  <c r="H87" i="21" s="1"/>
  <c r="G89" i="21"/>
  <c r="G88" i="21" s="1"/>
  <c r="G87" i="21" s="1"/>
  <c r="F89" i="21"/>
  <c r="X88" i="21"/>
  <c r="X87" i="21" s="1"/>
  <c r="W88" i="21"/>
  <c r="W87" i="21" s="1"/>
  <c r="W35" i="21" s="1"/>
  <c r="U88" i="21"/>
  <c r="U87" i="21" s="1"/>
  <c r="R87" i="21"/>
  <c r="R35" i="21" s="1"/>
  <c r="R34" i="21" s="1"/>
  <c r="R33" i="21" s="1"/>
  <c r="V85" i="21"/>
  <c r="V84" i="21" s="1"/>
  <c r="V83" i="21" s="1"/>
  <c r="O85" i="21"/>
  <c r="O84" i="21" s="1"/>
  <c r="O83" i="21" s="1"/>
  <c r="J85" i="21"/>
  <c r="J84" i="21" s="1"/>
  <c r="J83" i="21" s="1"/>
  <c r="E85" i="21"/>
  <c r="E84" i="21" s="1"/>
  <c r="E83" i="21" s="1"/>
  <c r="X84" i="21"/>
  <c r="X83" i="21" s="1"/>
  <c r="W84" i="21"/>
  <c r="W83" i="21" s="1"/>
  <c r="U84" i="21"/>
  <c r="U83" i="21" s="1"/>
  <c r="T84" i="21"/>
  <c r="T83" i="21" s="1"/>
  <c r="S84" i="21"/>
  <c r="S83" i="21" s="1"/>
  <c r="R84" i="21"/>
  <c r="R83" i="21" s="1"/>
  <c r="Q84" i="21"/>
  <c r="Q83" i="21" s="1"/>
  <c r="P84" i="21"/>
  <c r="P83" i="21" s="1"/>
  <c r="N84" i="21"/>
  <c r="M84" i="21"/>
  <c r="M83" i="21" s="1"/>
  <c r="L84" i="21"/>
  <c r="L83" i="21" s="1"/>
  <c r="K84" i="21"/>
  <c r="K83" i="21" s="1"/>
  <c r="I84" i="21"/>
  <c r="I83" i="21" s="1"/>
  <c r="H84" i="21"/>
  <c r="H83" i="21" s="1"/>
  <c r="G84" i="21"/>
  <c r="G83" i="21" s="1"/>
  <c r="F84" i="21"/>
  <c r="N83" i="21"/>
  <c r="F83" i="21"/>
  <c r="V81" i="21"/>
  <c r="O81" i="21"/>
  <c r="J81" i="21"/>
  <c r="E81" i="21"/>
  <c r="V80" i="21"/>
  <c r="V79" i="21" s="1"/>
  <c r="V78" i="21" s="1"/>
  <c r="V77" i="21" s="1"/>
  <c r="O80" i="21"/>
  <c r="O79" i="21" s="1"/>
  <c r="O78" i="21" s="1"/>
  <c r="O77" i="21" s="1"/>
  <c r="J80" i="21"/>
  <c r="E80" i="21"/>
  <c r="E79" i="21" s="1"/>
  <c r="E78" i="21" s="1"/>
  <c r="E77" i="21" s="1"/>
  <c r="X79" i="21"/>
  <c r="X78" i="21" s="1"/>
  <c r="X77" i="21" s="1"/>
  <c r="W79" i="21"/>
  <c r="U79" i="21"/>
  <c r="T79" i="21"/>
  <c r="T78" i="21" s="1"/>
  <c r="T77" i="21" s="1"/>
  <c r="S79" i="21"/>
  <c r="S78" i="21" s="1"/>
  <c r="S77" i="21" s="1"/>
  <c r="R79" i="21"/>
  <c r="R78" i="21" s="1"/>
  <c r="R77" i="21" s="1"/>
  <c r="Q79" i="21"/>
  <c r="Q78" i="21" s="1"/>
  <c r="Q77" i="21" s="1"/>
  <c r="P79" i="21"/>
  <c r="P78" i="21" s="1"/>
  <c r="P77" i="21" s="1"/>
  <c r="N79" i="21"/>
  <c r="N78" i="21" s="1"/>
  <c r="N77" i="21" s="1"/>
  <c r="M79" i="21"/>
  <c r="L79" i="21"/>
  <c r="L78" i="21" s="1"/>
  <c r="L77" i="21" s="1"/>
  <c r="K79" i="21"/>
  <c r="K78" i="21" s="1"/>
  <c r="K77" i="21" s="1"/>
  <c r="I79" i="21"/>
  <c r="I78" i="21" s="1"/>
  <c r="I77" i="21" s="1"/>
  <c r="H79" i="21"/>
  <c r="H78" i="21" s="1"/>
  <c r="H77" i="21" s="1"/>
  <c r="G79" i="21"/>
  <c r="G78" i="21" s="1"/>
  <c r="G77" i="21" s="1"/>
  <c r="F79" i="21"/>
  <c r="F78" i="21" s="1"/>
  <c r="F77" i="21" s="1"/>
  <c r="W78" i="21"/>
  <c r="W77" i="21" s="1"/>
  <c r="U78" i="21"/>
  <c r="U77" i="21" s="1"/>
  <c r="M78" i="21"/>
  <c r="M77" i="21" s="1"/>
  <c r="V76" i="21"/>
  <c r="V75" i="21" s="1"/>
  <c r="V74" i="21" s="1"/>
  <c r="V73" i="21" s="1"/>
  <c r="O76" i="21"/>
  <c r="O75" i="21" s="1"/>
  <c r="O74" i="21" s="1"/>
  <c r="J76" i="21"/>
  <c r="J75" i="21" s="1"/>
  <c r="J74" i="21" s="1"/>
  <c r="J73" i="21" s="1"/>
  <c r="E76" i="21"/>
  <c r="E75" i="21" s="1"/>
  <c r="E74" i="21" s="1"/>
  <c r="E73" i="21" s="1"/>
  <c r="D76" i="21"/>
  <c r="D75" i="21" s="1"/>
  <c r="D74" i="21" s="1"/>
  <c r="D73" i="21" s="1"/>
  <c r="X75" i="21"/>
  <c r="X74" i="21" s="1"/>
  <c r="X73" i="21" s="1"/>
  <c r="W75" i="21"/>
  <c r="W74" i="21" s="1"/>
  <c r="W73" i="21" s="1"/>
  <c r="U75" i="21"/>
  <c r="U74" i="21" s="1"/>
  <c r="U73" i="21" s="1"/>
  <c r="T75" i="21"/>
  <c r="T74" i="21" s="1"/>
  <c r="T73" i="21" s="1"/>
  <c r="S75" i="21"/>
  <c r="R75" i="21"/>
  <c r="R74" i="21" s="1"/>
  <c r="R73" i="21" s="1"/>
  <c r="Q75" i="21"/>
  <c r="Q74" i="21" s="1"/>
  <c r="Q73" i="21" s="1"/>
  <c r="P75" i="21"/>
  <c r="P74" i="21" s="1"/>
  <c r="P73" i="21" s="1"/>
  <c r="N75" i="21"/>
  <c r="M75" i="21"/>
  <c r="L75" i="21"/>
  <c r="L74" i="21" s="1"/>
  <c r="L73" i="21" s="1"/>
  <c r="K75" i="21"/>
  <c r="K74" i="21" s="1"/>
  <c r="K73" i="21" s="1"/>
  <c r="I75" i="21"/>
  <c r="H75" i="21"/>
  <c r="H74" i="21" s="1"/>
  <c r="H73" i="21" s="1"/>
  <c r="G75" i="21"/>
  <c r="F75" i="21"/>
  <c r="F74" i="21" s="1"/>
  <c r="F73" i="21" s="1"/>
  <c r="S74" i="21"/>
  <c r="S73" i="21" s="1"/>
  <c r="N74" i="21"/>
  <c r="N73" i="21" s="1"/>
  <c r="M74" i="21"/>
  <c r="M73" i="21" s="1"/>
  <c r="I74" i="21"/>
  <c r="I73" i="21" s="1"/>
  <c r="G74" i="21"/>
  <c r="G73" i="21" s="1"/>
  <c r="O73" i="21"/>
  <c r="V72" i="21"/>
  <c r="O72" i="21"/>
  <c r="J72" i="21"/>
  <c r="E72" i="21"/>
  <c r="V71" i="21"/>
  <c r="O71" i="21"/>
  <c r="J71" i="21"/>
  <c r="E71" i="21"/>
  <c r="V70" i="21"/>
  <c r="O70" i="21"/>
  <c r="J70" i="21"/>
  <c r="E70" i="21"/>
  <c r="V69" i="21"/>
  <c r="V68" i="21" s="1"/>
  <c r="O69" i="21"/>
  <c r="O68" i="21" s="1"/>
  <c r="J69" i="21"/>
  <c r="E69" i="21"/>
  <c r="X68" i="21"/>
  <c r="W68" i="21"/>
  <c r="U68" i="21"/>
  <c r="T68" i="21"/>
  <c r="S68" i="21"/>
  <c r="R68" i="21"/>
  <c r="Q68" i="21"/>
  <c r="P68" i="21"/>
  <c r="N68" i="21"/>
  <c r="M68" i="21"/>
  <c r="L68" i="21"/>
  <c r="K68" i="21"/>
  <c r="I68" i="21"/>
  <c r="H68" i="21"/>
  <c r="G68" i="21"/>
  <c r="F68" i="21"/>
  <c r="V67" i="21"/>
  <c r="O67" i="21"/>
  <c r="J67" i="21"/>
  <c r="E67" i="21"/>
  <c r="V66" i="21"/>
  <c r="V65" i="21" s="1"/>
  <c r="O66" i="21"/>
  <c r="O65" i="21" s="1"/>
  <c r="J66" i="21"/>
  <c r="J65" i="21" s="1"/>
  <c r="E66" i="21"/>
  <c r="X65" i="21"/>
  <c r="W65" i="21"/>
  <c r="U65" i="21"/>
  <c r="T65" i="21"/>
  <c r="S65" i="21"/>
  <c r="R65" i="21"/>
  <c r="Q65" i="21"/>
  <c r="P65" i="21"/>
  <c r="N65" i="21"/>
  <c r="M65" i="21"/>
  <c r="L65" i="21"/>
  <c r="K65" i="21"/>
  <c r="I65" i="21"/>
  <c r="H65" i="21"/>
  <c r="G65" i="21"/>
  <c r="F65" i="21"/>
  <c r="V64" i="21"/>
  <c r="O64" i="21"/>
  <c r="J64" i="21"/>
  <c r="E64" i="21"/>
  <c r="V63" i="21"/>
  <c r="V62" i="21" s="1"/>
  <c r="O63" i="21"/>
  <c r="J63" i="21"/>
  <c r="J62" i="21" s="1"/>
  <c r="E63" i="21"/>
  <c r="X62" i="21"/>
  <c r="W62" i="21"/>
  <c r="U62" i="21"/>
  <c r="T62" i="21"/>
  <c r="S62" i="21"/>
  <c r="R62" i="21"/>
  <c r="Q62" i="21"/>
  <c r="P62" i="21"/>
  <c r="N62" i="21"/>
  <c r="M62" i="21"/>
  <c r="L62" i="21"/>
  <c r="K62" i="21"/>
  <c r="I62" i="21"/>
  <c r="H62" i="21"/>
  <c r="G62" i="21"/>
  <c r="F62" i="21"/>
  <c r="V61" i="21"/>
  <c r="V60" i="21" s="1"/>
  <c r="O61" i="21"/>
  <c r="O60" i="21" s="1"/>
  <c r="J61" i="21"/>
  <c r="E61" i="21"/>
  <c r="E60" i="21" s="1"/>
  <c r="X60" i="21"/>
  <c r="W60" i="21"/>
  <c r="U60" i="21"/>
  <c r="T60" i="21"/>
  <c r="S60" i="21"/>
  <c r="R60" i="21"/>
  <c r="Q60" i="21"/>
  <c r="P60" i="21"/>
  <c r="N60" i="21"/>
  <c r="M60" i="21"/>
  <c r="L60" i="21"/>
  <c r="K60" i="21"/>
  <c r="I60" i="21"/>
  <c r="H60" i="21"/>
  <c r="G60" i="21"/>
  <c r="F60" i="21"/>
  <c r="X58" i="21"/>
  <c r="W58" i="21"/>
  <c r="U58" i="21"/>
  <c r="U57" i="21" s="1"/>
  <c r="U56" i="21" s="1"/>
  <c r="T58" i="21"/>
  <c r="T57" i="21" s="1"/>
  <c r="T56" i="21" s="1"/>
  <c r="S58" i="21"/>
  <c r="R58" i="21"/>
  <c r="Q58" i="21"/>
  <c r="P58" i="21"/>
  <c r="P57" i="21" s="1"/>
  <c r="P56" i="21" s="1"/>
  <c r="N58" i="21"/>
  <c r="M58" i="21"/>
  <c r="M57" i="21" s="1"/>
  <c r="M56" i="21" s="1"/>
  <c r="L58" i="21"/>
  <c r="K58" i="21"/>
  <c r="I58" i="21"/>
  <c r="I57" i="21" s="1"/>
  <c r="I56" i="21" s="1"/>
  <c r="H58" i="21"/>
  <c r="H57" i="21" s="1"/>
  <c r="H56" i="21" s="1"/>
  <c r="G58" i="21"/>
  <c r="G57" i="21" s="1"/>
  <c r="G56" i="21" s="1"/>
  <c r="F58" i="21"/>
  <c r="F57" i="21" s="1"/>
  <c r="F56" i="21" s="1"/>
  <c r="X57" i="21"/>
  <c r="X56" i="21" s="1"/>
  <c r="R57" i="21"/>
  <c r="R56" i="21" s="1"/>
  <c r="K57" i="21"/>
  <c r="K56" i="21" s="1"/>
  <c r="V52" i="21"/>
  <c r="O52" i="21"/>
  <c r="J52" i="21"/>
  <c r="E52" i="21"/>
  <c r="V51" i="21"/>
  <c r="O51" i="21"/>
  <c r="J51" i="21"/>
  <c r="E51" i="21"/>
  <c r="W50" i="21"/>
  <c r="W49" i="21" s="1"/>
  <c r="W48" i="21" s="1"/>
  <c r="U50" i="21"/>
  <c r="U49" i="21" s="1"/>
  <c r="U48" i="21" s="1"/>
  <c r="T50" i="21"/>
  <c r="T49" i="21" s="1"/>
  <c r="T48" i="21" s="1"/>
  <c r="R50" i="21"/>
  <c r="R49" i="21" s="1"/>
  <c r="R48" i="21" s="1"/>
  <c r="Q50" i="21"/>
  <c r="P50" i="21"/>
  <c r="P49" i="21" s="1"/>
  <c r="P48" i="21" s="1"/>
  <c r="M50" i="21"/>
  <c r="M49" i="21" s="1"/>
  <c r="M48" i="21" s="1"/>
  <c r="L50" i="21"/>
  <c r="K50" i="21"/>
  <c r="K49" i="21" s="1"/>
  <c r="K48" i="21" s="1"/>
  <c r="H50" i="21"/>
  <c r="H49" i="21" s="1"/>
  <c r="H48" i="21" s="1"/>
  <c r="G50" i="21"/>
  <c r="G49" i="21" s="1"/>
  <c r="G48" i="21" s="1"/>
  <c r="F50" i="21"/>
  <c r="L49" i="21"/>
  <c r="L48" i="21" s="1"/>
  <c r="X47" i="21"/>
  <c r="U47" i="21"/>
  <c r="U46" i="21" s="1"/>
  <c r="U45" i="21" s="1"/>
  <c r="S47" i="21"/>
  <c r="S46" i="21" s="1"/>
  <c r="S45" i="21" s="1"/>
  <c r="R47" i="21"/>
  <c r="R46" i="21" s="1"/>
  <c r="R45" i="21" s="1"/>
  <c r="Q47" i="21"/>
  <c r="Q46" i="21" s="1"/>
  <c r="Q45" i="21" s="1"/>
  <c r="N47" i="21"/>
  <c r="N46" i="21" s="1"/>
  <c r="N45" i="21" s="1"/>
  <c r="M47" i="21"/>
  <c r="M46" i="21" s="1"/>
  <c r="M45" i="21" s="1"/>
  <c r="L47" i="21"/>
  <c r="I47" i="21"/>
  <c r="I46" i="21" s="1"/>
  <c r="I45" i="21" s="1"/>
  <c r="H47" i="21"/>
  <c r="H46" i="21" s="1"/>
  <c r="H45" i="21" s="1"/>
  <c r="G47" i="21"/>
  <c r="G46" i="21"/>
  <c r="G45" i="21" s="1"/>
  <c r="X44" i="21"/>
  <c r="U44" i="21"/>
  <c r="S44" i="21"/>
  <c r="R44" i="21"/>
  <c r="Q44" i="21"/>
  <c r="N44" i="21"/>
  <c r="L44" i="21"/>
  <c r="I44" i="21"/>
  <c r="G44" i="21"/>
  <c r="X43" i="21"/>
  <c r="U43" i="21"/>
  <c r="S43" i="21"/>
  <c r="R43" i="21"/>
  <c r="Q43" i="21"/>
  <c r="N43" i="21"/>
  <c r="L43" i="21"/>
  <c r="I43" i="21"/>
  <c r="G43" i="21"/>
  <c r="X42" i="21"/>
  <c r="U42" i="21"/>
  <c r="S42" i="21"/>
  <c r="Q42" i="21"/>
  <c r="N42" i="21"/>
  <c r="L42" i="21"/>
  <c r="I42" i="21"/>
  <c r="G42" i="21"/>
  <c r="F42" i="21"/>
  <c r="X41" i="21"/>
  <c r="U41" i="21"/>
  <c r="S41" i="21"/>
  <c r="Q41" i="21"/>
  <c r="N41" i="21"/>
  <c r="L41" i="21"/>
  <c r="I41" i="21"/>
  <c r="G41" i="21"/>
  <c r="F41" i="21"/>
  <c r="X40" i="21"/>
  <c r="U40" i="21"/>
  <c r="S40" i="21"/>
  <c r="Q40" i="21"/>
  <c r="N40" i="21"/>
  <c r="L40" i="21"/>
  <c r="I40" i="21"/>
  <c r="G40" i="21"/>
  <c r="X39" i="21"/>
  <c r="U39" i="21"/>
  <c r="S39" i="21"/>
  <c r="Q39" i="21"/>
  <c r="N39" i="21"/>
  <c r="L39" i="21"/>
  <c r="I39" i="21"/>
  <c r="G39" i="21"/>
  <c r="U38" i="21"/>
  <c r="S38" i="21"/>
  <c r="Q38" i="21"/>
  <c r="N38" i="21"/>
  <c r="L38" i="21"/>
  <c r="I38" i="21"/>
  <c r="X37" i="21"/>
  <c r="T37" i="21"/>
  <c r="S37" i="21"/>
  <c r="N37" i="21"/>
  <c r="L37" i="21"/>
  <c r="I37" i="21"/>
  <c r="G37" i="21"/>
  <c r="F37" i="21"/>
  <c r="X30" i="21"/>
  <c r="W30" i="21"/>
  <c r="U30" i="21"/>
  <c r="R30" i="21"/>
  <c r="Q30" i="21"/>
  <c r="N30" i="21"/>
  <c r="I30" i="21"/>
  <c r="X29" i="21"/>
  <c r="U29" i="21"/>
  <c r="T29" i="21"/>
  <c r="Q29" i="21"/>
  <c r="P29" i="21"/>
  <c r="N29" i="21"/>
  <c r="L29" i="21"/>
  <c r="K29" i="21"/>
  <c r="I29" i="21"/>
  <c r="G29" i="21"/>
  <c r="F29" i="21"/>
  <c r="X28" i="21"/>
  <c r="W28" i="21"/>
  <c r="U28" i="21"/>
  <c r="T28" i="21"/>
  <c r="S28" i="21"/>
  <c r="R28" i="21"/>
  <c r="Q28" i="21"/>
  <c r="P28" i="21"/>
  <c r="N28" i="21"/>
  <c r="M28" i="21"/>
  <c r="L28" i="21"/>
  <c r="K28" i="21"/>
  <c r="I28" i="21"/>
  <c r="G28" i="21"/>
  <c r="F28" i="21"/>
  <c r="X27" i="21"/>
  <c r="W27" i="21"/>
  <c r="T27" i="21"/>
  <c r="S27" i="21"/>
  <c r="R27" i="21"/>
  <c r="P27" i="21"/>
  <c r="N27" i="21"/>
  <c r="M27" i="21"/>
  <c r="K27" i="21"/>
  <c r="I27" i="21"/>
  <c r="H27" i="21"/>
  <c r="F27" i="21"/>
  <c r="X26" i="21"/>
  <c r="W26" i="21"/>
  <c r="U26" i="21"/>
  <c r="T26" i="21"/>
  <c r="S26" i="21"/>
  <c r="R26" i="21"/>
  <c r="Q26" i="21"/>
  <c r="P26" i="21"/>
  <c r="N26" i="21"/>
  <c r="M26" i="21"/>
  <c r="L26" i="21"/>
  <c r="K26" i="21"/>
  <c r="I26" i="21"/>
  <c r="G26" i="21"/>
  <c r="F26" i="21"/>
  <c r="U25" i="21"/>
  <c r="T25" i="21"/>
  <c r="Q25" i="21"/>
  <c r="P25" i="21"/>
  <c r="M25" i="21"/>
  <c r="L25" i="21"/>
  <c r="K25" i="21"/>
  <c r="H25" i="21"/>
  <c r="G25" i="21"/>
  <c r="F25" i="21"/>
  <c r="W24" i="21"/>
  <c r="U24" i="21"/>
  <c r="T24" i="21"/>
  <c r="R24" i="21"/>
  <c r="Q24" i="21"/>
  <c r="P24" i="21"/>
  <c r="O24" i="21" s="1"/>
  <c r="M24" i="21"/>
  <c r="L24" i="21"/>
  <c r="K24" i="21"/>
  <c r="I24" i="21"/>
  <c r="H24" i="21"/>
  <c r="G24" i="21"/>
  <c r="F24" i="21"/>
  <c r="W22" i="21"/>
  <c r="T22" i="21"/>
  <c r="P22" i="21"/>
  <c r="K22" i="21"/>
  <c r="H22" i="21"/>
  <c r="F22" i="21"/>
  <c r="T21" i="21"/>
  <c r="Q21" i="21"/>
  <c r="P21" i="21"/>
  <c r="N21" i="21"/>
  <c r="L21" i="21"/>
  <c r="K21" i="21"/>
  <c r="F21" i="21"/>
  <c r="F20" i="21" s="1"/>
  <c r="W19" i="21"/>
  <c r="U19" i="21"/>
  <c r="S19" i="21"/>
  <c r="Q19" i="21"/>
  <c r="P19" i="21"/>
  <c r="O19" i="21" s="1"/>
  <c r="L19" i="21"/>
  <c r="G19" i="21"/>
  <c r="X18" i="21"/>
  <c r="W18" i="21"/>
  <c r="U18" i="21"/>
  <c r="T18" i="21"/>
  <c r="S18" i="21"/>
  <c r="R18" i="21"/>
  <c r="Q18" i="21"/>
  <c r="P18" i="21"/>
  <c r="N18" i="21"/>
  <c r="M18" i="21"/>
  <c r="L18" i="21"/>
  <c r="K18" i="21"/>
  <c r="I18" i="21"/>
  <c r="H18" i="21"/>
  <c r="G18" i="21"/>
  <c r="F18" i="21"/>
  <c r="Q17" i="21"/>
  <c r="X16" i="21"/>
  <c r="U16" i="21"/>
  <c r="T16" i="21"/>
  <c r="Q16" i="21"/>
  <c r="P16" i="21"/>
  <c r="L16" i="21"/>
  <c r="K16" i="21"/>
  <c r="G16" i="21"/>
  <c r="F16" i="21"/>
  <c r="U15" i="21"/>
  <c r="T15" i="21"/>
  <c r="Q15" i="21"/>
  <c r="P15" i="21"/>
  <c r="L15" i="21"/>
  <c r="K15" i="21"/>
  <c r="G15" i="21"/>
  <c r="G14" i="21" s="1"/>
  <c r="F15" i="21"/>
  <c r="V13" i="21"/>
  <c r="O13" i="21"/>
  <c r="J13" i="21"/>
  <c r="E13" i="21"/>
  <c r="X12" i="21"/>
  <c r="X11" i="21" s="1"/>
  <c r="U12" i="21"/>
  <c r="U11" i="21" s="1"/>
  <c r="S12" i="21"/>
  <c r="S11" i="21" s="1"/>
  <c r="Q12" i="21"/>
  <c r="Q11" i="21" s="1"/>
  <c r="N12" i="21"/>
  <c r="N11" i="21" s="1"/>
  <c r="I12" i="21"/>
  <c r="I11" i="21" s="1"/>
  <c r="H12" i="21"/>
  <c r="H11" i="21" s="1"/>
  <c r="W11" i="21" l="1"/>
  <c r="V12" i="21"/>
  <c r="I86" i="21"/>
  <c r="I35" i="21"/>
  <c r="I34" i="21" s="1"/>
  <c r="I33" i="21" s="1"/>
  <c r="N86" i="21"/>
  <c r="N35" i="21"/>
  <c r="N34" i="21" s="1"/>
  <c r="N33" i="21" s="1"/>
  <c r="R12" i="21"/>
  <c r="R11" i="21" s="1"/>
  <c r="N17" i="21"/>
  <c r="N19" i="21"/>
  <c r="I21" i="21"/>
  <c r="O28" i="21"/>
  <c r="W29" i="21"/>
  <c r="V29" i="21" s="1"/>
  <c r="K30" i="21"/>
  <c r="S30" i="21"/>
  <c r="F31" i="21"/>
  <c r="M99" i="21"/>
  <c r="Q113" i="21"/>
  <c r="V127" i="21"/>
  <c r="X134" i="21"/>
  <c r="M157" i="21"/>
  <c r="M156" i="21" s="1"/>
  <c r="T31" i="21"/>
  <c r="W251" i="21"/>
  <c r="X287" i="21"/>
  <c r="G310" i="21"/>
  <c r="G309" i="21" s="1"/>
  <c r="H310" i="21"/>
  <c r="H309" i="21" s="1"/>
  <c r="D326" i="21"/>
  <c r="V42" i="21"/>
  <c r="G22" i="21"/>
  <c r="E22" i="21" s="1"/>
  <c r="R25" i="21"/>
  <c r="P31" i="21"/>
  <c r="N22" i="21"/>
  <c r="N20" i="21" s="1"/>
  <c r="S22" i="21"/>
  <c r="S20" i="21" s="1"/>
  <c r="X22" i="21"/>
  <c r="T90" i="21"/>
  <c r="O113" i="21"/>
  <c r="E39" i="21"/>
  <c r="O40" i="21"/>
  <c r="J138" i="21"/>
  <c r="R298" i="21"/>
  <c r="R297" i="21" s="1"/>
  <c r="I19" i="21"/>
  <c r="X19" i="21"/>
  <c r="S21" i="21"/>
  <c r="S24" i="21"/>
  <c r="Q27" i="21"/>
  <c r="O27" i="21" s="1"/>
  <c r="U27" i="21"/>
  <c r="F30" i="21"/>
  <c r="M212" i="21"/>
  <c r="L291" i="21"/>
  <c r="L287" i="21" s="1"/>
  <c r="U291" i="21"/>
  <c r="R231" i="21"/>
  <c r="R230" i="21" s="1"/>
  <c r="R31" i="21"/>
  <c r="H26" i="21"/>
  <c r="E26" i="21" s="1"/>
  <c r="T30" i="21"/>
  <c r="T23" i="21" s="1"/>
  <c r="H113" i="21"/>
  <c r="E128" i="21"/>
  <c r="F43" i="21"/>
  <c r="F36" i="21" s="1"/>
  <c r="O129" i="21"/>
  <c r="P44" i="21"/>
  <c r="O44" i="21" s="1"/>
  <c r="R291" i="21"/>
  <c r="R29" i="21"/>
  <c r="D29" i="21" s="1"/>
  <c r="M328" i="21"/>
  <c r="M327" i="21" s="1"/>
  <c r="M30" i="21"/>
  <c r="N15" i="21"/>
  <c r="K12" i="21"/>
  <c r="K11" i="21" s="1"/>
  <c r="I15" i="21"/>
  <c r="I14" i="21" s="1"/>
  <c r="O15" i="21"/>
  <c r="O18" i="21"/>
  <c r="T17" i="21"/>
  <c r="F19" i="21"/>
  <c r="F17" i="21" s="1"/>
  <c r="G21" i="21"/>
  <c r="V22" i="21"/>
  <c r="E25" i="21"/>
  <c r="J25" i="21"/>
  <c r="J28" i="21"/>
  <c r="L31" i="21"/>
  <c r="H90" i="21"/>
  <c r="M243" i="21"/>
  <c r="R243" i="21"/>
  <c r="W243" i="21"/>
  <c r="I17" i="21"/>
  <c r="K19" i="21"/>
  <c r="P30" i="21"/>
  <c r="O30" i="21" s="1"/>
  <c r="W31" i="21"/>
  <c r="E50" i="21"/>
  <c r="E49" i="21" s="1"/>
  <c r="E48" i="21" s="1"/>
  <c r="Q14" i="21"/>
  <c r="O16" i="21"/>
  <c r="T19" i="21"/>
  <c r="U21" i="21"/>
  <c r="O29" i="21"/>
  <c r="I150" i="21"/>
  <c r="I149" i="21" s="1"/>
  <c r="I50" i="21"/>
  <c r="I49" i="21" s="1"/>
  <c r="I48" i="21" s="1"/>
  <c r="N150" i="21"/>
  <c r="N149" i="21" s="1"/>
  <c r="N145" i="21" s="1"/>
  <c r="N144" i="21" s="1"/>
  <c r="N50" i="21"/>
  <c r="N49" i="21" s="1"/>
  <c r="N48" i="21" s="1"/>
  <c r="S150" i="21"/>
  <c r="S149" i="21" s="1"/>
  <c r="S50" i="21"/>
  <c r="S49" i="21" s="1"/>
  <c r="S48" i="21" s="1"/>
  <c r="X150" i="21"/>
  <c r="X149" i="21" s="1"/>
  <c r="X50" i="21"/>
  <c r="W147" i="21"/>
  <c r="W146" i="21" s="1"/>
  <c r="W47" i="21"/>
  <c r="W46" i="21" s="1"/>
  <c r="W45" i="21" s="1"/>
  <c r="N318" i="21"/>
  <c r="N317" i="21" s="1"/>
  <c r="N31" i="21"/>
  <c r="V26" i="21"/>
  <c r="V27" i="21"/>
  <c r="V28" i="21"/>
  <c r="I59" i="21"/>
  <c r="I55" i="21" s="1"/>
  <c r="U90" i="21"/>
  <c r="L90" i="21"/>
  <c r="W90" i="21"/>
  <c r="O101" i="21"/>
  <c r="R22" i="21"/>
  <c r="V106" i="21"/>
  <c r="S113" i="21"/>
  <c r="O139" i="21"/>
  <c r="L212" i="21"/>
  <c r="L208" i="21" s="1"/>
  <c r="E243" i="21"/>
  <c r="I243" i="21"/>
  <c r="J251" i="21"/>
  <c r="G251" i="21"/>
  <c r="G250" i="21" s="1"/>
  <c r="O266" i="21"/>
  <c r="W287" i="21"/>
  <c r="L22" i="21"/>
  <c r="Q22" i="21"/>
  <c r="O22" i="21" s="1"/>
  <c r="T59" i="21"/>
  <c r="T55" i="21" s="1"/>
  <c r="N90" i="21"/>
  <c r="S90" i="21"/>
  <c r="G98" i="21"/>
  <c r="G97" i="21" s="1"/>
  <c r="V103" i="21"/>
  <c r="V102" i="21" s="1"/>
  <c r="W36" i="21"/>
  <c r="V40" i="21"/>
  <c r="V41" i="21"/>
  <c r="D133" i="21"/>
  <c r="D132" i="21" s="1"/>
  <c r="D131" i="21" s="1"/>
  <c r="D130" i="21" s="1"/>
  <c r="V139" i="21"/>
  <c r="W25" i="21"/>
  <c r="V25" i="21" s="1"/>
  <c r="P265" i="21"/>
  <c r="X310" i="21"/>
  <c r="X309" i="21" s="1"/>
  <c r="V324" i="21"/>
  <c r="V323" i="21" s="1"/>
  <c r="V322" i="21" s="1"/>
  <c r="V58" i="21"/>
  <c r="V57" i="21" s="1"/>
  <c r="V56" i="21" s="1"/>
  <c r="V16" i="21"/>
  <c r="U113" i="21"/>
  <c r="J113" i="21"/>
  <c r="D141" i="21"/>
  <c r="K235" i="21"/>
  <c r="T266" i="21"/>
  <c r="T265" i="21" s="1"/>
  <c r="P310" i="21"/>
  <c r="P309" i="21" s="1"/>
  <c r="M14" i="21"/>
  <c r="R20" i="21"/>
  <c r="U14" i="21"/>
  <c r="R14" i="21"/>
  <c r="M104" i="21"/>
  <c r="O17" i="21"/>
  <c r="H21" i="21"/>
  <c r="H20" i="21" s="1"/>
  <c r="V24" i="21"/>
  <c r="L30" i="21"/>
  <c r="G31" i="21"/>
  <c r="O41" i="21"/>
  <c r="S57" i="21"/>
  <c r="S56" i="21" s="1"/>
  <c r="F59" i="21"/>
  <c r="N59" i="21"/>
  <c r="D72" i="21"/>
  <c r="N82" i="21"/>
  <c r="E100" i="21"/>
  <c r="I98" i="21"/>
  <c r="I97" i="21" s="1"/>
  <c r="S14" i="21"/>
  <c r="X14" i="21"/>
  <c r="N14" i="21"/>
  <c r="I22" i="21"/>
  <c r="I20" i="21" s="1"/>
  <c r="V38" i="21"/>
  <c r="E176" i="21"/>
  <c r="E175" i="21" s="1"/>
  <c r="E174" i="21" s="1"/>
  <c r="D177" i="21"/>
  <c r="S243" i="21"/>
  <c r="D296" i="21"/>
  <c r="D295" i="21" s="1"/>
  <c r="E295" i="21"/>
  <c r="P14" i="21"/>
  <c r="L14" i="21"/>
  <c r="L17" i="21"/>
  <c r="U17" i="21"/>
  <c r="S17" i="21"/>
  <c r="M22" i="21"/>
  <c r="J22" i="21" s="1"/>
  <c r="E29" i="21"/>
  <c r="G30" i="21"/>
  <c r="I31" i="21"/>
  <c r="I23" i="21" s="1"/>
  <c r="J37" i="21"/>
  <c r="V39" i="21"/>
  <c r="N57" i="21"/>
  <c r="N56" i="21" s="1"/>
  <c r="L20" i="21"/>
  <c r="L59" i="21"/>
  <c r="Q59" i="21"/>
  <c r="U59" i="21"/>
  <c r="U55" i="21" s="1"/>
  <c r="P59" i="21"/>
  <c r="P55" i="21" s="1"/>
  <c r="G92" i="21"/>
  <c r="G91" i="21" s="1"/>
  <c r="G90" i="21" s="1"/>
  <c r="M90" i="21"/>
  <c r="E103" i="21"/>
  <c r="J106" i="21"/>
  <c r="S112" i="21"/>
  <c r="V113" i="21"/>
  <c r="J123" i="21"/>
  <c r="O38" i="21"/>
  <c r="K251" i="21"/>
  <c r="K250" i="21" s="1"/>
  <c r="J30" i="21"/>
  <c r="R90" i="21"/>
  <c r="H15" i="21"/>
  <c r="H14" i="21" s="1"/>
  <c r="J15" i="21"/>
  <c r="T14" i="21"/>
  <c r="M17" i="21"/>
  <c r="K20" i="21"/>
  <c r="J24" i="21"/>
  <c r="D24" i="21" s="1"/>
  <c r="E28" i="21"/>
  <c r="K31" i="21"/>
  <c r="K23" i="21" s="1"/>
  <c r="X31" i="21"/>
  <c r="V31" i="21" s="1"/>
  <c r="S36" i="21"/>
  <c r="J39" i="21"/>
  <c r="O39" i="21"/>
  <c r="J40" i="21"/>
  <c r="V50" i="21"/>
  <c r="V49" i="21" s="1"/>
  <c r="V48" i="21" s="1"/>
  <c r="W57" i="21"/>
  <c r="W56" i="21" s="1"/>
  <c r="D64" i="21"/>
  <c r="I82" i="21"/>
  <c r="V93" i="21"/>
  <c r="V92" i="21" s="1"/>
  <c r="V91" i="21" s="1"/>
  <c r="V90" i="21" s="1"/>
  <c r="Q90" i="21"/>
  <c r="O106" i="21"/>
  <c r="D109" i="21"/>
  <c r="D110" i="21"/>
  <c r="O122" i="21"/>
  <c r="J221" i="21"/>
  <c r="V251" i="21"/>
  <c r="V250" i="21" s="1"/>
  <c r="E127" i="21"/>
  <c r="J127" i="21"/>
  <c r="R145" i="21"/>
  <c r="R144" i="21" s="1"/>
  <c r="E151" i="21"/>
  <c r="E150" i="21" s="1"/>
  <c r="E149" i="21" s="1"/>
  <c r="J151" i="21"/>
  <c r="J150" i="21" s="1"/>
  <c r="J149" i="21" s="1"/>
  <c r="J157" i="21"/>
  <c r="J156" i="21" s="1"/>
  <c r="D211" i="21"/>
  <c r="D210" i="21" s="1"/>
  <c r="D209" i="21" s="1"/>
  <c r="H212" i="21"/>
  <c r="H208" i="21" s="1"/>
  <c r="P212" i="21"/>
  <c r="P208" i="21" s="1"/>
  <c r="T212" i="21"/>
  <c r="H31" i="21"/>
  <c r="K243" i="21"/>
  <c r="L251" i="21"/>
  <c r="L250" i="21" s="1"/>
  <c r="Q251" i="21"/>
  <c r="U251" i="21"/>
  <c r="D254" i="21"/>
  <c r="D269" i="21"/>
  <c r="S266" i="21"/>
  <c r="X266" i="21"/>
  <c r="X265" i="21" s="1"/>
  <c r="U287" i="21"/>
  <c r="H287" i="21"/>
  <c r="K298" i="21"/>
  <c r="K297" i="21" s="1"/>
  <c r="D340" i="21"/>
  <c r="F134" i="21"/>
  <c r="O137" i="21"/>
  <c r="O136" i="21" s="1"/>
  <c r="O135" i="21" s="1"/>
  <c r="T134" i="21"/>
  <c r="Q212" i="21"/>
  <c r="M251" i="21"/>
  <c r="M250" i="21" s="1"/>
  <c r="G266" i="21"/>
  <c r="G265" i="21" s="1"/>
  <c r="L266" i="21"/>
  <c r="L265" i="21" s="1"/>
  <c r="H291" i="21"/>
  <c r="G298" i="21"/>
  <c r="G297" i="21" s="1"/>
  <c r="L298" i="21"/>
  <c r="L297" i="21" s="1"/>
  <c r="O298" i="21"/>
  <c r="O297" i="21" s="1"/>
  <c r="M310" i="21"/>
  <c r="M309" i="21" s="1"/>
  <c r="Q310" i="21"/>
  <c r="Q309" i="21" s="1"/>
  <c r="U310" i="21"/>
  <c r="U309" i="21" s="1"/>
  <c r="D313" i="21"/>
  <c r="K310" i="21"/>
  <c r="K309" i="21" s="1"/>
  <c r="O126" i="21"/>
  <c r="V138" i="21"/>
  <c r="M145" i="21"/>
  <c r="M144" i="21" s="1"/>
  <c r="T145" i="21"/>
  <c r="T144" i="21" s="1"/>
  <c r="G145" i="21"/>
  <c r="G144" i="21" s="1"/>
  <c r="S145" i="21"/>
  <c r="S144" i="21" s="1"/>
  <c r="F157" i="21"/>
  <c r="F156" i="21" s="1"/>
  <c r="K157" i="21"/>
  <c r="K156" i="21" s="1"/>
  <c r="V157" i="21"/>
  <c r="V156" i="21" s="1"/>
  <c r="I157" i="21"/>
  <c r="I156" i="21" s="1"/>
  <c r="S251" i="21"/>
  <c r="S250" i="21" s="1"/>
  <c r="R266" i="21"/>
  <c r="R265" i="21" s="1"/>
  <c r="W298" i="21"/>
  <c r="W297" i="21" s="1"/>
  <c r="J324" i="21"/>
  <c r="J323" i="21" s="1"/>
  <c r="J322" i="21" s="1"/>
  <c r="U35" i="21"/>
  <c r="U34" i="21" s="1"/>
  <c r="U33" i="21" s="1"/>
  <c r="U86" i="21"/>
  <c r="G86" i="21"/>
  <c r="G82" i="21" s="1"/>
  <c r="G35" i="21"/>
  <c r="G34" i="21" s="1"/>
  <c r="G33" i="21" s="1"/>
  <c r="G32" i="21" s="1"/>
  <c r="Q35" i="21"/>
  <c r="Q34" i="21" s="1"/>
  <c r="Q33" i="21" s="1"/>
  <c r="Q86" i="21"/>
  <c r="Q82" i="21" s="1"/>
  <c r="D140" i="21"/>
  <c r="D139" i="21" s="1"/>
  <c r="E139" i="21"/>
  <c r="F49" i="21"/>
  <c r="F48" i="21" s="1"/>
  <c r="D52" i="21"/>
  <c r="L57" i="21"/>
  <c r="L56" i="21" s="1"/>
  <c r="L55" i="21" s="1"/>
  <c r="H59" i="21"/>
  <c r="H55" i="21" s="1"/>
  <c r="O62" i="21"/>
  <c r="X59" i="21"/>
  <c r="X55" i="21" s="1"/>
  <c r="R86" i="21"/>
  <c r="R82" i="21" s="1"/>
  <c r="M82" i="21"/>
  <c r="V89" i="21"/>
  <c r="V88" i="21" s="1"/>
  <c r="V87" i="21" s="1"/>
  <c r="V86" i="21" s="1"/>
  <c r="V82" i="21" s="1"/>
  <c r="D96" i="21"/>
  <c r="D95" i="21" s="1"/>
  <c r="D94" i="21" s="1"/>
  <c r="J100" i="21"/>
  <c r="O100" i="21"/>
  <c r="O99" i="21" s="1"/>
  <c r="T99" i="21"/>
  <c r="T98" i="21" s="1"/>
  <c r="T97" i="21" s="1"/>
  <c r="E101" i="21"/>
  <c r="E99" i="21" s="1"/>
  <c r="S99" i="21"/>
  <c r="S98" i="21" s="1"/>
  <c r="S97" i="21" s="1"/>
  <c r="E106" i="21"/>
  <c r="N104" i="21"/>
  <c r="N98" i="21" s="1"/>
  <c r="N97" i="21" s="1"/>
  <c r="R104" i="21"/>
  <c r="J108" i="21"/>
  <c r="J107" i="21" s="1"/>
  <c r="T121" i="21"/>
  <c r="T120" i="21" s="1"/>
  <c r="E124" i="21"/>
  <c r="P121" i="21"/>
  <c r="P120" i="21" s="1"/>
  <c r="O125" i="21"/>
  <c r="J126" i="21"/>
  <c r="Q138" i="21"/>
  <c r="U138" i="21"/>
  <c r="V151" i="21"/>
  <c r="V150" i="21" s="1"/>
  <c r="V149" i="21" s="1"/>
  <c r="W150" i="21"/>
  <c r="W149" i="21" s="1"/>
  <c r="W145" i="21" s="1"/>
  <c r="W144" i="21" s="1"/>
  <c r="D206" i="21"/>
  <c r="T208" i="21"/>
  <c r="S208" i="21"/>
  <c r="H235" i="21"/>
  <c r="S265" i="21"/>
  <c r="V15" i="21"/>
  <c r="J19" i="21"/>
  <c r="L23" i="21"/>
  <c r="G36" i="21"/>
  <c r="U82" i="21"/>
  <c r="O218" i="21"/>
  <c r="O212" i="21" s="1"/>
  <c r="O208" i="21" s="1"/>
  <c r="D220" i="21"/>
  <c r="O221" i="21"/>
  <c r="D224" i="21"/>
  <c r="E19" i="21"/>
  <c r="X21" i="21"/>
  <c r="V21" i="21" s="1"/>
  <c r="V20" i="21" s="1"/>
  <c r="L35" i="21"/>
  <c r="L34" i="21" s="1"/>
  <c r="L33" i="21" s="1"/>
  <c r="E40" i="21"/>
  <c r="D40" i="21" s="1"/>
  <c r="X36" i="21"/>
  <c r="O42" i="21"/>
  <c r="O12" i="21"/>
  <c r="O11" i="21" s="1"/>
  <c r="J16" i="21"/>
  <c r="J14" i="21" s="1"/>
  <c r="N23" i="21"/>
  <c r="J29" i="21"/>
  <c r="Q37" i="21"/>
  <c r="O37" i="21" s="1"/>
  <c r="E38" i="21"/>
  <c r="J41" i="21"/>
  <c r="H42" i="21"/>
  <c r="E42" i="21" s="1"/>
  <c r="M42" i="21"/>
  <c r="J42" i="21" s="1"/>
  <c r="L36" i="21"/>
  <c r="F47" i="21"/>
  <c r="F46" i="21" s="1"/>
  <c r="F45" i="21" s="1"/>
  <c r="K47" i="21"/>
  <c r="K46" i="21" s="1"/>
  <c r="K45" i="21" s="1"/>
  <c r="T47" i="21"/>
  <c r="T46" i="21" s="1"/>
  <c r="T45" i="21" s="1"/>
  <c r="X49" i="21"/>
  <c r="X48" i="21" s="1"/>
  <c r="E58" i="21"/>
  <c r="J58" i="21"/>
  <c r="J57" i="21" s="1"/>
  <c r="J56" i="21" s="1"/>
  <c r="D63" i="21"/>
  <c r="D62" i="21" s="1"/>
  <c r="D67" i="21"/>
  <c r="D71" i="21"/>
  <c r="H98" i="21"/>
  <c r="H97" i="21" s="1"/>
  <c r="R99" i="21"/>
  <c r="R98" i="21" s="1"/>
  <c r="R97" i="21" s="1"/>
  <c r="L98" i="21"/>
  <c r="L97" i="21" s="1"/>
  <c r="Q98" i="21"/>
  <c r="D116" i="21"/>
  <c r="V123" i="21"/>
  <c r="P134" i="21"/>
  <c r="O287" i="21"/>
  <c r="E12" i="21"/>
  <c r="X20" i="21"/>
  <c r="T36" i="21"/>
  <c r="E16" i="21"/>
  <c r="E18" i="21"/>
  <c r="T20" i="21"/>
  <c r="E24" i="21"/>
  <c r="X23" i="21"/>
  <c r="L12" i="21"/>
  <c r="X17" i="21"/>
  <c r="R19" i="21"/>
  <c r="R17" i="21" s="1"/>
  <c r="V19" i="21"/>
  <c r="W20" i="21"/>
  <c r="J21" i="21"/>
  <c r="U22" i="21"/>
  <c r="O25" i="21"/>
  <c r="U23" i="21"/>
  <c r="J26" i="21"/>
  <c r="P23" i="21"/>
  <c r="E27" i="21"/>
  <c r="J27" i="21"/>
  <c r="S29" i="21"/>
  <c r="S23" i="21" s="1"/>
  <c r="H30" i="21"/>
  <c r="E30" i="21" s="1"/>
  <c r="V30" i="21"/>
  <c r="M31" i="21"/>
  <c r="J31" i="21" s="1"/>
  <c r="Q31" i="21"/>
  <c r="O31" i="21" s="1"/>
  <c r="U31" i="21"/>
  <c r="N36" i="21"/>
  <c r="N32" i="21" s="1"/>
  <c r="R36" i="21"/>
  <c r="V37" i="21"/>
  <c r="K38" i="21"/>
  <c r="J38" i="21" s="1"/>
  <c r="E43" i="21"/>
  <c r="V43" i="21"/>
  <c r="E62" i="21"/>
  <c r="M59" i="21"/>
  <c r="M55" i="21" s="1"/>
  <c r="W86" i="21"/>
  <c r="W82" i="21" s="1"/>
  <c r="J89" i="21"/>
  <c r="J88" i="21" s="1"/>
  <c r="J87" i="21" s="1"/>
  <c r="J86" i="21" s="1"/>
  <c r="J82" i="21" s="1"/>
  <c r="T82" i="21"/>
  <c r="K90" i="21"/>
  <c r="O93" i="21"/>
  <c r="O92" i="21" s="1"/>
  <c r="O91" i="21" s="1"/>
  <c r="O90" i="21" s="1"/>
  <c r="F113" i="21"/>
  <c r="N113" i="21"/>
  <c r="R113" i="21"/>
  <c r="G113" i="21"/>
  <c r="L113" i="21"/>
  <c r="L112" i="21" s="1"/>
  <c r="P113" i="21"/>
  <c r="P112" i="21" s="1"/>
  <c r="T113" i="21"/>
  <c r="X113" i="21"/>
  <c r="G121" i="21"/>
  <c r="G120" i="21" s="1"/>
  <c r="E123" i="21"/>
  <c r="O171" i="21"/>
  <c r="O170" i="21" s="1"/>
  <c r="O169" i="21" s="1"/>
  <c r="D173" i="21"/>
  <c r="V212" i="21"/>
  <c r="V208" i="21" s="1"/>
  <c r="L134" i="21"/>
  <c r="Q134" i="21"/>
  <c r="I138" i="21"/>
  <c r="I134" i="21" s="1"/>
  <c r="M138" i="21"/>
  <c r="D160" i="21"/>
  <c r="P157" i="21"/>
  <c r="P156" i="21" s="1"/>
  <c r="T157" i="21"/>
  <c r="T156" i="21" s="1"/>
  <c r="X157" i="21"/>
  <c r="X156" i="21" s="1"/>
  <c r="D168" i="21"/>
  <c r="V171" i="21"/>
  <c r="V170" i="21" s="1"/>
  <c r="V169" i="21" s="1"/>
  <c r="I212" i="21"/>
  <c r="I208" i="21" s="1"/>
  <c r="X212" i="21"/>
  <c r="X208" i="21" s="1"/>
  <c r="D219" i="21"/>
  <c r="D223" i="21"/>
  <c r="N243" i="21"/>
  <c r="P287" i="21"/>
  <c r="H121" i="21"/>
  <c r="H120" i="21" s="1"/>
  <c r="H112" i="21" s="1"/>
  <c r="R134" i="21"/>
  <c r="N138" i="21"/>
  <c r="N134" i="21" s="1"/>
  <c r="G138" i="21"/>
  <c r="G134" i="21" s="1"/>
  <c r="K138" i="21"/>
  <c r="O138" i="21"/>
  <c r="S138" i="21"/>
  <c r="S134" i="21" s="1"/>
  <c r="W138" i="21"/>
  <c r="N157" i="21"/>
  <c r="N156" i="21" s="1"/>
  <c r="J176" i="21"/>
  <c r="J175" i="21" s="1"/>
  <c r="J174" i="21" s="1"/>
  <c r="D188" i="21"/>
  <c r="F212" i="21"/>
  <c r="N212" i="21"/>
  <c r="N208" i="21" s="1"/>
  <c r="R212" i="21"/>
  <c r="R208" i="21" s="1"/>
  <c r="E218" i="21"/>
  <c r="M235" i="21"/>
  <c r="X235" i="21"/>
  <c r="D253" i="21"/>
  <c r="I265" i="21"/>
  <c r="M265" i="21"/>
  <c r="W266" i="21"/>
  <c r="W265" i="21" s="1"/>
  <c r="D276" i="21"/>
  <c r="D280" i="21"/>
  <c r="S287" i="21"/>
  <c r="V287" i="21"/>
  <c r="D325" i="21"/>
  <c r="D324" i="21" s="1"/>
  <c r="D323" i="21" s="1"/>
  <c r="D322" i="21" s="1"/>
  <c r="E324" i="21"/>
  <c r="E323" i="21" s="1"/>
  <c r="E322" i="21" s="1"/>
  <c r="E125" i="21"/>
  <c r="J125" i="21"/>
  <c r="X121" i="21"/>
  <c r="X120" i="21" s="1"/>
  <c r="V126" i="21"/>
  <c r="U134" i="21"/>
  <c r="H134" i="21"/>
  <c r="S157" i="21"/>
  <c r="S156" i="21" s="1"/>
  <c r="W157" i="21"/>
  <c r="W156" i="21" s="1"/>
  <c r="M208" i="21"/>
  <c r="Q208" i="21"/>
  <c r="U212" i="21"/>
  <c r="U208" i="21" s="1"/>
  <c r="G212" i="21"/>
  <c r="G208" i="21" s="1"/>
  <c r="K212" i="21"/>
  <c r="W212" i="21"/>
  <c r="W208" i="21" s="1"/>
  <c r="P235" i="21"/>
  <c r="I235" i="21"/>
  <c r="J245" i="21"/>
  <c r="J244" i="21" s="1"/>
  <c r="J243" i="21" s="1"/>
  <c r="D246" i="21"/>
  <c r="D245" i="21" s="1"/>
  <c r="D244" i="21" s="1"/>
  <c r="O243" i="21"/>
  <c r="R251" i="21"/>
  <c r="R250" i="21" s="1"/>
  <c r="W250" i="21"/>
  <c r="F266" i="21"/>
  <c r="F265" i="21" s="1"/>
  <c r="F298" i="21"/>
  <c r="F297" i="21" s="1"/>
  <c r="N298" i="21"/>
  <c r="N297" i="21" s="1"/>
  <c r="F310" i="21"/>
  <c r="F309" i="21" s="1"/>
  <c r="T310" i="21"/>
  <c r="T309" i="21" s="1"/>
  <c r="D321" i="21"/>
  <c r="T235" i="21"/>
  <c r="D249" i="21"/>
  <c r="D248" i="21" s="1"/>
  <c r="D247" i="21" s="1"/>
  <c r="F251" i="21"/>
  <c r="F250" i="21" s="1"/>
  <c r="N251" i="21"/>
  <c r="N250" i="21" s="1"/>
  <c r="H265" i="21"/>
  <c r="D271" i="21"/>
  <c r="D272" i="21"/>
  <c r="D275" i="21"/>
  <c r="G291" i="21"/>
  <c r="G287" i="21" s="1"/>
  <c r="T291" i="21"/>
  <c r="T287" i="21" s="1"/>
  <c r="Q291" i="21"/>
  <c r="Q287" i="21" s="1"/>
  <c r="S298" i="21"/>
  <c r="S297" i="21" s="1"/>
  <c r="V301" i="21"/>
  <c r="V300" i="21" s="1"/>
  <c r="V299" i="21" s="1"/>
  <c r="V298" i="21" s="1"/>
  <c r="V297" i="21" s="1"/>
  <c r="L235" i="21"/>
  <c r="U235" i="21"/>
  <c r="F243" i="21"/>
  <c r="G243" i="21"/>
  <c r="P251" i="21"/>
  <c r="P250" i="21" s="1"/>
  <c r="T251" i="21"/>
  <c r="T250" i="21" s="1"/>
  <c r="O251" i="21"/>
  <c r="O250" i="21" s="1"/>
  <c r="V267" i="21"/>
  <c r="V266" i="21" s="1"/>
  <c r="D279" i="21"/>
  <c r="F287" i="21"/>
  <c r="N287" i="21"/>
  <c r="R287" i="21"/>
  <c r="I291" i="21"/>
  <c r="I287" i="21" s="1"/>
  <c r="M291" i="21"/>
  <c r="M287" i="21" s="1"/>
  <c r="P298" i="21"/>
  <c r="P297" i="21" s="1"/>
  <c r="T298" i="21"/>
  <c r="T297" i="21" s="1"/>
  <c r="O324" i="21"/>
  <c r="O323" i="21" s="1"/>
  <c r="O322" i="21" s="1"/>
  <c r="D336" i="21"/>
  <c r="N10" i="21"/>
  <c r="R10" i="21"/>
  <c r="D51" i="21"/>
  <c r="D13" i="21"/>
  <c r="V11" i="21"/>
  <c r="O14" i="21"/>
  <c r="R32" i="21"/>
  <c r="O59" i="21"/>
  <c r="E11" i="21"/>
  <c r="E57" i="21"/>
  <c r="E56" i="21" s="1"/>
  <c r="X86" i="21"/>
  <c r="X82" i="21" s="1"/>
  <c r="X35" i="21"/>
  <c r="X34" i="21" s="1"/>
  <c r="X33" i="21" s="1"/>
  <c r="H86" i="21"/>
  <c r="H82" i="21" s="1"/>
  <c r="H35" i="21"/>
  <c r="H34" i="21" s="1"/>
  <c r="H33" i="21" s="1"/>
  <c r="F14" i="21"/>
  <c r="G17" i="21"/>
  <c r="K17" i="21"/>
  <c r="W17" i="21"/>
  <c r="J18" i="21"/>
  <c r="V18" i="21"/>
  <c r="P20" i="21"/>
  <c r="O21" i="21"/>
  <c r="M23" i="21"/>
  <c r="M35" i="21"/>
  <c r="M34" i="21" s="1"/>
  <c r="M33" i="21" s="1"/>
  <c r="T35" i="21"/>
  <c r="T34" i="21" s="1"/>
  <c r="T33" i="21" s="1"/>
  <c r="U36" i="21"/>
  <c r="E41" i="21"/>
  <c r="J43" i="21"/>
  <c r="O43" i="21"/>
  <c r="V44" i="21"/>
  <c r="O47" i="21"/>
  <c r="O46" i="21" s="1"/>
  <c r="O45" i="21" s="1"/>
  <c r="P46" i="21"/>
  <c r="P45" i="21" s="1"/>
  <c r="K59" i="21"/>
  <c r="K55" i="21" s="1"/>
  <c r="S59" i="21"/>
  <c r="S55" i="21" s="1"/>
  <c r="V59" i="21"/>
  <c r="D70" i="21"/>
  <c r="E68" i="21"/>
  <c r="D80" i="21"/>
  <c r="V35" i="21"/>
  <c r="V34" i="21" s="1"/>
  <c r="V33" i="21" s="1"/>
  <c r="W34" i="21"/>
  <c r="W33" i="21" s="1"/>
  <c r="W32" i="21" s="1"/>
  <c r="F11" i="21"/>
  <c r="K14" i="21"/>
  <c r="W14" i="21"/>
  <c r="H17" i="21"/>
  <c r="P17" i="21"/>
  <c r="F23" i="21"/>
  <c r="O26" i="21"/>
  <c r="P36" i="21"/>
  <c r="I36" i="21"/>
  <c r="E44" i="21"/>
  <c r="J44" i="21"/>
  <c r="L46" i="21"/>
  <c r="L45" i="21" s="1"/>
  <c r="Q49" i="21"/>
  <c r="Q48" i="21" s="1"/>
  <c r="O50" i="21"/>
  <c r="O49" i="21" s="1"/>
  <c r="O48" i="21" s="1"/>
  <c r="F55" i="21"/>
  <c r="V55" i="21"/>
  <c r="G59" i="21"/>
  <c r="G55" i="21" s="1"/>
  <c r="R59" i="21"/>
  <c r="R55" i="21" s="1"/>
  <c r="D66" i="21"/>
  <c r="E65" i="21"/>
  <c r="J68" i="21"/>
  <c r="D69" i="21"/>
  <c r="E37" i="21"/>
  <c r="J60" i="21"/>
  <c r="D61" i="21"/>
  <c r="D60" i="21" s="1"/>
  <c r="D81" i="21"/>
  <c r="J79" i="21"/>
  <c r="J78" i="21" s="1"/>
  <c r="J77" i="21" s="1"/>
  <c r="S35" i="21"/>
  <c r="S34" i="21" s="1"/>
  <c r="S33" i="21" s="1"/>
  <c r="S86" i="21"/>
  <c r="S82" i="21" s="1"/>
  <c r="O89" i="21"/>
  <c r="O88" i="21" s="1"/>
  <c r="O87" i="21" s="1"/>
  <c r="O86" i="21" s="1"/>
  <c r="O82" i="21" s="1"/>
  <c r="P88" i="21"/>
  <c r="P87" i="21" s="1"/>
  <c r="E47" i="21"/>
  <c r="X46" i="21"/>
  <c r="X45" i="21" s="1"/>
  <c r="V47" i="21"/>
  <c r="V46" i="21" s="1"/>
  <c r="V45" i="21" s="1"/>
  <c r="J50" i="21"/>
  <c r="J49" i="21" s="1"/>
  <c r="J48" i="21" s="1"/>
  <c r="Q57" i="21"/>
  <c r="Q56" i="21" s="1"/>
  <c r="Q55" i="21" s="1"/>
  <c r="O58" i="21"/>
  <c r="O57" i="21" s="1"/>
  <c r="O56" i="21" s="1"/>
  <c r="W59" i="21"/>
  <c r="L82" i="21"/>
  <c r="D85" i="21"/>
  <c r="D84" i="21" s="1"/>
  <c r="D83" i="21" s="1"/>
  <c r="P92" i="21"/>
  <c r="P91" i="21" s="1"/>
  <c r="P90" i="21" s="1"/>
  <c r="E93" i="21"/>
  <c r="F92" i="21"/>
  <c r="F91" i="21" s="1"/>
  <c r="F90" i="21" s="1"/>
  <c r="J93" i="21"/>
  <c r="J92" i="21" s="1"/>
  <c r="J91" i="21" s="1"/>
  <c r="J90" i="21" s="1"/>
  <c r="U98" i="21"/>
  <c r="U97" i="21" s="1"/>
  <c r="Q97" i="21"/>
  <c r="J101" i="21"/>
  <c r="K99" i="21"/>
  <c r="O105" i="21"/>
  <c r="O104" i="21" s="1"/>
  <c r="P104" i="21"/>
  <c r="V122" i="21"/>
  <c r="W121" i="21"/>
  <c r="W120" i="21" s="1"/>
  <c r="W112" i="21" s="1"/>
  <c r="K88" i="21"/>
  <c r="K87" i="21" s="1"/>
  <c r="E89" i="21"/>
  <c r="F88" i="21"/>
  <c r="F87" i="21" s="1"/>
  <c r="M102" i="21"/>
  <c r="J103" i="21"/>
  <c r="J102" i="21" s="1"/>
  <c r="J122" i="21"/>
  <c r="K121" i="21"/>
  <c r="K120" i="21" s="1"/>
  <c r="H147" i="21"/>
  <c r="H146" i="21" s="1"/>
  <c r="H145" i="21" s="1"/>
  <c r="H144" i="21" s="1"/>
  <c r="E148" i="21"/>
  <c r="X90" i="21"/>
  <c r="P99" i="21"/>
  <c r="E102" i="21"/>
  <c r="V101" i="21"/>
  <c r="W99" i="21"/>
  <c r="D111" i="21"/>
  <c r="E108" i="21"/>
  <c r="E107" i="21" s="1"/>
  <c r="D172" i="21"/>
  <c r="E171" i="21"/>
  <c r="E170" i="21" s="1"/>
  <c r="E169" i="21" s="1"/>
  <c r="V100" i="21"/>
  <c r="D115" i="21"/>
  <c r="D114" i="21" s="1"/>
  <c r="E114" i="21"/>
  <c r="D118" i="21"/>
  <c r="D119" i="21"/>
  <c r="E117" i="21"/>
  <c r="O123" i="21"/>
  <c r="Q121" i="21"/>
  <c r="Q120" i="21" s="1"/>
  <c r="Q112" i="21" s="1"/>
  <c r="U121" i="21"/>
  <c r="U120" i="21" s="1"/>
  <c r="V124" i="21"/>
  <c r="E126" i="21"/>
  <c r="J128" i="21"/>
  <c r="O128" i="21"/>
  <c r="V129" i="21"/>
  <c r="M134" i="21"/>
  <c r="V137" i="21"/>
  <c r="V136" i="21" s="1"/>
  <c r="V135" i="21" s="1"/>
  <c r="W136" i="21"/>
  <c r="W135" i="21" s="1"/>
  <c r="I145" i="21"/>
  <c r="I144" i="21" s="1"/>
  <c r="X147" i="21"/>
  <c r="X146" i="21" s="1"/>
  <c r="V148" i="21"/>
  <c r="V147" i="21" s="1"/>
  <c r="V146" i="21" s="1"/>
  <c r="F150" i="21"/>
  <c r="F149" i="21" s="1"/>
  <c r="F145" i="21" s="1"/>
  <c r="F144" i="21" s="1"/>
  <c r="O157" i="21"/>
  <c r="O156" i="21" s="1"/>
  <c r="D162" i="21"/>
  <c r="D163" i="21"/>
  <c r="D178" i="21"/>
  <c r="D176" i="21" s="1"/>
  <c r="D175" i="21" s="1"/>
  <c r="D174" i="21" s="1"/>
  <c r="D183" i="21"/>
  <c r="X99" i="21"/>
  <c r="X98" i="21" s="1"/>
  <c r="X97" i="21" s="1"/>
  <c r="O103" i="21"/>
  <c r="O102" i="21" s="1"/>
  <c r="V105" i="21"/>
  <c r="W104" i="21"/>
  <c r="N112" i="21"/>
  <c r="I121" i="21"/>
  <c r="I120" i="21" s="1"/>
  <c r="I112" i="21" s="1"/>
  <c r="M121" i="21"/>
  <c r="M120" i="21" s="1"/>
  <c r="M112" i="21" s="1"/>
  <c r="O127" i="21"/>
  <c r="D127" i="21" s="1"/>
  <c r="E129" i="21"/>
  <c r="J129" i="21"/>
  <c r="E137" i="21"/>
  <c r="J137" i="21"/>
  <c r="J136" i="21" s="1"/>
  <c r="J135" i="21" s="1"/>
  <c r="J134" i="21" s="1"/>
  <c r="K136" i="21"/>
  <c r="K135" i="21" s="1"/>
  <c r="K134" i="21" s="1"/>
  <c r="D143" i="21"/>
  <c r="D142" i="21" s="1"/>
  <c r="E142" i="21"/>
  <c r="O148" i="21"/>
  <c r="O147" i="21" s="1"/>
  <c r="O146" i="21" s="1"/>
  <c r="P147" i="21"/>
  <c r="P146" i="21" s="1"/>
  <c r="P145" i="21" s="1"/>
  <c r="P144" i="21" s="1"/>
  <c r="D155" i="21"/>
  <c r="D154" i="21" s="1"/>
  <c r="D153" i="21" s="1"/>
  <c r="D152" i="21" s="1"/>
  <c r="D167" i="21"/>
  <c r="D166" i="21" s="1"/>
  <c r="D165" i="21" s="1"/>
  <c r="D164" i="21" s="1"/>
  <c r="D187" i="21"/>
  <c r="E105" i="21"/>
  <c r="J105" i="21"/>
  <c r="K104" i="21"/>
  <c r="K112" i="21"/>
  <c r="E122" i="21"/>
  <c r="F121" i="21"/>
  <c r="F120" i="21" s="1"/>
  <c r="F112" i="21" s="1"/>
  <c r="R121" i="21"/>
  <c r="R120" i="21" s="1"/>
  <c r="R112" i="21" s="1"/>
  <c r="J124" i="21"/>
  <c r="O124" i="21"/>
  <c r="V125" i="21"/>
  <c r="V128" i="21"/>
  <c r="L147" i="21"/>
  <c r="L146" i="21" s="1"/>
  <c r="L145" i="21" s="1"/>
  <c r="L144" i="21" s="1"/>
  <c r="J148" i="21"/>
  <c r="J147" i="21" s="1"/>
  <c r="J146" i="21" s="1"/>
  <c r="D159" i="21"/>
  <c r="D158" i="21" s="1"/>
  <c r="D193" i="21"/>
  <c r="E191" i="21"/>
  <c r="E190" i="21" s="1"/>
  <c r="E189" i="21" s="1"/>
  <c r="D192" i="21"/>
  <c r="D197" i="21"/>
  <c r="D196" i="21" s="1"/>
  <c r="D195" i="21" s="1"/>
  <c r="D194" i="21" s="1"/>
  <c r="E196" i="21"/>
  <c r="E195" i="21" s="1"/>
  <c r="E194" i="21" s="1"/>
  <c r="G235" i="21"/>
  <c r="S235" i="21"/>
  <c r="F104" i="21"/>
  <c r="F98" i="21" s="1"/>
  <c r="F97" i="21" s="1"/>
  <c r="O151" i="21"/>
  <c r="O150" i="21" s="1"/>
  <c r="O149" i="21" s="1"/>
  <c r="E161" i="21"/>
  <c r="E181" i="21"/>
  <c r="E180" i="21" s="1"/>
  <c r="E179" i="21" s="1"/>
  <c r="D182" i="21"/>
  <c r="D201" i="21"/>
  <c r="D200" i="21" s="1"/>
  <c r="D199" i="21" s="1"/>
  <c r="D198" i="21" s="1"/>
  <c r="E200" i="21"/>
  <c r="E199" i="21" s="1"/>
  <c r="E198" i="21" s="1"/>
  <c r="J250" i="21"/>
  <c r="E154" i="21"/>
  <c r="E153" i="21" s="1"/>
  <c r="E152" i="21" s="1"/>
  <c r="E158" i="21"/>
  <c r="E166" i="21"/>
  <c r="E165" i="21" s="1"/>
  <c r="E164" i="21" s="1"/>
  <c r="E186" i="21"/>
  <c r="E185" i="21" s="1"/>
  <c r="E184" i="21" s="1"/>
  <c r="D205" i="21"/>
  <c r="D204" i="21" s="1"/>
  <c r="D203" i="21" s="1"/>
  <c r="D202" i="21" s="1"/>
  <c r="E204" i="21"/>
  <c r="E203" i="21" s="1"/>
  <c r="E202" i="21" s="1"/>
  <c r="K208" i="21"/>
  <c r="D214" i="21"/>
  <c r="D213" i="21" s="1"/>
  <c r="E213" i="21"/>
  <c r="D217" i="21"/>
  <c r="J215" i="21"/>
  <c r="J212" i="21" s="1"/>
  <c r="J208" i="21" s="1"/>
  <c r="V242" i="21"/>
  <c r="V241" i="21" s="1"/>
  <c r="V240" i="21" s="1"/>
  <c r="V239" i="21" s="1"/>
  <c r="V235" i="21" s="1"/>
  <c r="P243" i="21"/>
  <c r="T243" i="21"/>
  <c r="I251" i="21"/>
  <c r="I250" i="21" s="1"/>
  <c r="D256" i="21"/>
  <c r="D255" i="21" s="1"/>
  <c r="E255" i="21"/>
  <c r="E251" i="21" s="1"/>
  <c r="D263" i="21"/>
  <c r="D264" i="21"/>
  <c r="J292" i="21"/>
  <c r="J291" i="21" s="1"/>
  <c r="J287" i="21" s="1"/>
  <c r="D293" i="21"/>
  <c r="X300" i="21"/>
  <c r="X299" i="21" s="1"/>
  <c r="X298" i="21" s="1"/>
  <c r="X297" i="21" s="1"/>
  <c r="D358" i="21"/>
  <c r="D357" i="21" s="1"/>
  <c r="D356" i="21" s="1"/>
  <c r="D355" i="21" s="1"/>
  <c r="J228" i="21"/>
  <c r="J227" i="21" s="1"/>
  <c r="J226" i="21" s="1"/>
  <c r="D229" i="21"/>
  <c r="D228" i="21" s="1"/>
  <c r="D227" i="21" s="1"/>
  <c r="D226" i="21" s="1"/>
  <c r="O235" i="21"/>
  <c r="W235" i="21"/>
  <c r="E241" i="21"/>
  <c r="E240" i="21" s="1"/>
  <c r="E239" i="21" s="1"/>
  <c r="D268" i="21"/>
  <c r="D267" i="21" s="1"/>
  <c r="E267" i="21"/>
  <c r="F208" i="21"/>
  <c r="D216" i="21"/>
  <c r="D225" i="21"/>
  <c r="D234" i="21"/>
  <c r="E232" i="21"/>
  <c r="E231" i="21" s="1"/>
  <c r="E230" i="21" s="1"/>
  <c r="X251" i="21"/>
  <c r="X250" i="21" s="1"/>
  <c r="D258" i="21"/>
  <c r="E261" i="21"/>
  <c r="E260" i="21" s="1"/>
  <c r="K265" i="21"/>
  <c r="J265" i="21"/>
  <c r="N265" i="21"/>
  <c r="D316" i="21"/>
  <c r="E314" i="21"/>
  <c r="J353" i="21"/>
  <c r="J352" i="21" s="1"/>
  <c r="J351" i="21" s="1"/>
  <c r="D354" i="21"/>
  <c r="D353" i="21" s="1"/>
  <c r="D352" i="21" s="1"/>
  <c r="D351" i="21" s="1"/>
  <c r="D222" i="21"/>
  <c r="E221" i="21"/>
  <c r="J232" i="21"/>
  <c r="J231" i="21" s="1"/>
  <c r="J230" i="21" s="1"/>
  <c r="D233" i="21"/>
  <c r="D238" i="21"/>
  <c r="D237" i="21" s="1"/>
  <c r="D236" i="21" s="1"/>
  <c r="E237" i="21"/>
  <c r="E236" i="21" s="1"/>
  <c r="F235" i="21"/>
  <c r="J235" i="21"/>
  <c r="N235" i="21"/>
  <c r="R235" i="21"/>
  <c r="X243" i="21"/>
  <c r="H251" i="21"/>
  <c r="H250" i="21" s="1"/>
  <c r="Q250" i="21"/>
  <c r="U250" i="21"/>
  <c r="D259" i="21"/>
  <c r="D262" i="21"/>
  <c r="D277" i="21"/>
  <c r="D278" i="21"/>
  <c r="E274" i="21"/>
  <c r="E273" i="21" s="1"/>
  <c r="V274" i="21"/>
  <c r="V273" i="21" s="1"/>
  <c r="D290" i="21"/>
  <c r="D289" i="21" s="1"/>
  <c r="D288" i="21" s="1"/>
  <c r="E289" i="21"/>
  <c r="E288" i="21" s="1"/>
  <c r="E287" i="21" s="1"/>
  <c r="D294" i="21"/>
  <c r="E292" i="21"/>
  <c r="E291" i="21" s="1"/>
  <c r="D304" i="21"/>
  <c r="D303" i="21" s="1"/>
  <c r="D302" i="21" s="1"/>
  <c r="E303" i="21"/>
  <c r="E302" i="21" s="1"/>
  <c r="E298" i="21" s="1"/>
  <c r="E297" i="21" s="1"/>
  <c r="D308" i="21"/>
  <c r="D307" i="21" s="1"/>
  <c r="D306" i="21" s="1"/>
  <c r="D305" i="21" s="1"/>
  <c r="E307" i="21"/>
  <c r="E306" i="21" s="1"/>
  <c r="E305" i="21" s="1"/>
  <c r="O310" i="21"/>
  <c r="O309" i="21" s="1"/>
  <c r="S310" i="21"/>
  <c r="S309" i="21" s="1"/>
  <c r="E270" i="21"/>
  <c r="O274" i="21"/>
  <c r="O273" i="21" s="1"/>
  <c r="D281" i="21"/>
  <c r="D282" i="21"/>
  <c r="K287" i="21"/>
  <c r="J300" i="21"/>
  <c r="J299" i="21" s="1"/>
  <c r="J298" i="21" s="1"/>
  <c r="J297" i="21" s="1"/>
  <c r="D312" i="21"/>
  <c r="D311" i="21" s="1"/>
  <c r="E311" i="21"/>
  <c r="J314" i="21"/>
  <c r="J310" i="21" s="1"/>
  <c r="J309" i="21" s="1"/>
  <c r="D315" i="21"/>
  <c r="D314" i="21" s="1"/>
  <c r="D320" i="21"/>
  <c r="E319" i="21"/>
  <c r="E318" i="21" s="1"/>
  <c r="E317" i="21" s="1"/>
  <c r="J349" i="21"/>
  <c r="J348" i="21" s="1"/>
  <c r="J347" i="21" s="1"/>
  <c r="D350" i="21"/>
  <c r="D349" i="21" s="1"/>
  <c r="D348" i="21" s="1"/>
  <c r="D347" i="21" s="1"/>
  <c r="D286" i="21"/>
  <c r="D285" i="21" s="1"/>
  <c r="D284" i="21" s="1"/>
  <c r="D283" i="21" s="1"/>
  <c r="E285" i="21"/>
  <c r="E284" i="21" s="1"/>
  <c r="E283" i="21" s="1"/>
  <c r="H298" i="21"/>
  <c r="H297" i="21" s="1"/>
  <c r="V310" i="21"/>
  <c r="V309" i="21" s="1"/>
  <c r="O339" i="21"/>
  <c r="O338" i="21" s="1"/>
  <c r="O337" i="21" s="1"/>
  <c r="D341" i="21"/>
  <c r="D339" i="21" s="1"/>
  <c r="D338" i="21" s="1"/>
  <c r="D337" i="21" s="1"/>
  <c r="D345" i="21"/>
  <c r="D330" i="21"/>
  <c r="D331" i="21"/>
  <c r="E329" i="21"/>
  <c r="E328" i="21" s="1"/>
  <c r="E327" i="21" s="1"/>
  <c r="D335" i="21"/>
  <c r="D334" i="21" s="1"/>
  <c r="D333" i="21" s="1"/>
  <c r="D332" i="21" s="1"/>
  <c r="E334" i="21"/>
  <c r="E333" i="21" s="1"/>
  <c r="E332" i="21" s="1"/>
  <c r="D346" i="21"/>
  <c r="J344" i="21"/>
  <c r="J343" i="21" s="1"/>
  <c r="J342" i="21" s="1"/>
  <c r="E357" i="21"/>
  <c r="E356" i="21" s="1"/>
  <c r="E355" i="21" s="1"/>
  <c r="O134" i="21" l="1"/>
  <c r="R23" i="21"/>
  <c r="I10" i="21"/>
  <c r="V14" i="21"/>
  <c r="V10" i="21" s="1"/>
  <c r="E17" i="21"/>
  <c r="D25" i="21"/>
  <c r="D301" i="21"/>
  <c r="D300" i="21" s="1"/>
  <c r="D299" i="21" s="1"/>
  <c r="D298" i="21" s="1"/>
  <c r="D297" i="21" s="1"/>
  <c r="D186" i="21"/>
  <c r="D185" i="21" s="1"/>
  <c r="D184" i="21" s="1"/>
  <c r="M98" i="21"/>
  <c r="M97" i="21" s="1"/>
  <c r="D65" i="21"/>
  <c r="O265" i="21"/>
  <c r="V265" i="21"/>
  <c r="D257" i="21"/>
  <c r="E250" i="21"/>
  <c r="V104" i="21"/>
  <c r="W134" i="21"/>
  <c r="U112" i="21"/>
  <c r="P98" i="21"/>
  <c r="P97" i="21" s="1"/>
  <c r="H23" i="21"/>
  <c r="D68" i="21"/>
  <c r="Q23" i="21"/>
  <c r="V17" i="21"/>
  <c r="G10" i="21"/>
  <c r="D19" i="21"/>
  <c r="W23" i="21"/>
  <c r="D39" i="21"/>
  <c r="D28" i="21"/>
  <c r="G23" i="21"/>
  <c r="G20" i="21"/>
  <c r="D138" i="21"/>
  <c r="I32" i="21"/>
  <c r="M20" i="21"/>
  <c r="M10" i="21" s="1"/>
  <c r="D106" i="21"/>
  <c r="L207" i="21"/>
  <c r="E138" i="21"/>
  <c r="J36" i="21"/>
  <c r="Q36" i="21"/>
  <c r="J17" i="21"/>
  <c r="E15" i="21"/>
  <c r="T112" i="21"/>
  <c r="T54" i="21" s="1"/>
  <c r="Q20" i="21"/>
  <c r="Q10" i="21" s="1"/>
  <c r="D42" i="21"/>
  <c r="M207" i="21"/>
  <c r="D151" i="21"/>
  <c r="D150" i="21" s="1"/>
  <c r="D149" i="21" s="1"/>
  <c r="T10" i="21"/>
  <c r="D30" i="21"/>
  <c r="N55" i="21"/>
  <c r="O145" i="21"/>
  <c r="O144" i="21" s="1"/>
  <c r="O54" i="21" s="1"/>
  <c r="H207" i="21"/>
  <c r="W207" i="21"/>
  <c r="D125" i="21"/>
  <c r="J104" i="21"/>
  <c r="V145" i="21"/>
  <c r="V144" i="21" s="1"/>
  <c r="V134" i="21"/>
  <c r="W55" i="21"/>
  <c r="T32" i="21"/>
  <c r="O20" i="21"/>
  <c r="O10" i="21" s="1"/>
  <c r="U20" i="21"/>
  <c r="X10" i="21"/>
  <c r="V23" i="21"/>
  <c r="E310" i="21"/>
  <c r="E309" i="21" s="1"/>
  <c r="J145" i="21"/>
  <c r="J144" i="21" s="1"/>
  <c r="X145" i="21"/>
  <c r="X144" i="21" s="1"/>
  <c r="M36" i="21"/>
  <c r="M32" i="21" s="1"/>
  <c r="M9" i="21" s="1"/>
  <c r="W10" i="21"/>
  <c r="D16" i="21"/>
  <c r="D38" i="21"/>
  <c r="S10" i="21"/>
  <c r="J20" i="21"/>
  <c r="D22" i="21"/>
  <c r="Q207" i="21"/>
  <c r="D215" i="21"/>
  <c r="P207" i="21"/>
  <c r="O121" i="21"/>
  <c r="O120" i="21" s="1"/>
  <c r="O112" i="21" s="1"/>
  <c r="U54" i="21"/>
  <c r="V99" i="21"/>
  <c r="V98" i="21" s="1"/>
  <c r="V97" i="21" s="1"/>
  <c r="D108" i="21"/>
  <c r="D107" i="21" s="1"/>
  <c r="H36" i="21"/>
  <c r="D41" i="21"/>
  <c r="D27" i="21"/>
  <c r="D218" i="21"/>
  <c r="E31" i="21"/>
  <c r="E23" i="21" s="1"/>
  <c r="E21" i="21"/>
  <c r="E20" i="21" s="1"/>
  <c r="V207" i="21"/>
  <c r="O98" i="21"/>
  <c r="O97" i="21" s="1"/>
  <c r="S32" i="21"/>
  <c r="E59" i="21"/>
  <c r="E55" i="21" s="1"/>
  <c r="J47" i="21"/>
  <c r="J46" i="21" s="1"/>
  <c r="J45" i="21" s="1"/>
  <c r="O23" i="21"/>
  <c r="V36" i="21"/>
  <c r="U32" i="21"/>
  <c r="U9" i="21" s="1"/>
  <c r="D270" i="21"/>
  <c r="D266" i="21" s="1"/>
  <c r="U10" i="21"/>
  <c r="K36" i="21"/>
  <c r="U207" i="21"/>
  <c r="U53" i="21" s="1"/>
  <c r="D319" i="21"/>
  <c r="D318" i="21" s="1"/>
  <c r="D317" i="21" s="1"/>
  <c r="D181" i="21"/>
  <c r="D180" i="21" s="1"/>
  <c r="D179" i="21" s="1"/>
  <c r="D124" i="21"/>
  <c r="D126" i="21"/>
  <c r="D123" i="21"/>
  <c r="E113" i="21"/>
  <c r="D171" i="21"/>
  <c r="D170" i="21" s="1"/>
  <c r="D169" i="21" s="1"/>
  <c r="O55" i="21"/>
  <c r="L32" i="21"/>
  <c r="I9" i="21"/>
  <c r="O36" i="21"/>
  <c r="D252" i="21"/>
  <c r="D251" i="21" s="1"/>
  <c r="I207" i="21"/>
  <c r="J23" i="21"/>
  <c r="D31" i="21"/>
  <c r="I54" i="21"/>
  <c r="I53" i="21" s="1"/>
  <c r="M54" i="21"/>
  <c r="M53" i="21" s="1"/>
  <c r="S54" i="21"/>
  <c r="N9" i="21"/>
  <c r="D243" i="21"/>
  <c r="D274" i="21"/>
  <c r="D273" i="21" s="1"/>
  <c r="D221" i="21"/>
  <c r="D292" i="21"/>
  <c r="D291" i="21" s="1"/>
  <c r="T207" i="21"/>
  <c r="S207" i="21"/>
  <c r="D128" i="21"/>
  <c r="H10" i="21"/>
  <c r="X112" i="21"/>
  <c r="X54" i="21" s="1"/>
  <c r="G112" i="21"/>
  <c r="G54" i="21" s="1"/>
  <c r="G53" i="21" s="1"/>
  <c r="J12" i="21"/>
  <c r="L11" i="21"/>
  <c r="L10" i="21" s="1"/>
  <c r="L9" i="21" s="1"/>
  <c r="G207" i="21"/>
  <c r="L54" i="21"/>
  <c r="L53" i="21" s="1"/>
  <c r="N54" i="21"/>
  <c r="H54" i="21"/>
  <c r="X207" i="21"/>
  <c r="E266" i="21"/>
  <c r="E265" i="21" s="1"/>
  <c r="D59" i="21"/>
  <c r="K10" i="21"/>
  <c r="R9" i="21"/>
  <c r="P10" i="21"/>
  <c r="F10" i="21"/>
  <c r="Q32" i="21"/>
  <c r="Q9" i="21" s="1"/>
  <c r="G9" i="21"/>
  <c r="D26" i="21"/>
  <c r="W9" i="21"/>
  <c r="D43" i="21"/>
  <c r="J207" i="21"/>
  <c r="D329" i="21"/>
  <c r="D328" i="21" s="1"/>
  <c r="D327" i="21" s="1"/>
  <c r="D261" i="21"/>
  <c r="D260" i="21" s="1"/>
  <c r="D232" i="21"/>
  <c r="D231" i="21" s="1"/>
  <c r="D230" i="21" s="1"/>
  <c r="R207" i="21"/>
  <c r="E235" i="21"/>
  <c r="N207" i="21"/>
  <c r="K207" i="21"/>
  <c r="D161" i="21"/>
  <c r="D157" i="21" s="1"/>
  <c r="D156" i="21" s="1"/>
  <c r="W98" i="21"/>
  <c r="W97" i="21" s="1"/>
  <c r="D103" i="21"/>
  <c r="D102" i="21" s="1"/>
  <c r="J121" i="21"/>
  <c r="J120" i="21" s="1"/>
  <c r="J112" i="21" s="1"/>
  <c r="E88" i="21"/>
  <c r="E87" i="21" s="1"/>
  <c r="E86" i="21" s="1"/>
  <c r="E82" i="21" s="1"/>
  <c r="D89" i="21"/>
  <c r="D88" i="21" s="1"/>
  <c r="D87" i="21" s="1"/>
  <c r="D86" i="21" s="1"/>
  <c r="D82" i="21" s="1"/>
  <c r="V121" i="21"/>
  <c r="V120" i="21" s="1"/>
  <c r="V112" i="21" s="1"/>
  <c r="K98" i="21"/>
  <c r="K97" i="21" s="1"/>
  <c r="J59" i="21"/>
  <c r="J55" i="21" s="1"/>
  <c r="D44" i="21"/>
  <c r="V32" i="21"/>
  <c r="E14" i="21"/>
  <c r="D15" i="21"/>
  <c r="D14" i="21" s="1"/>
  <c r="D18" i="21"/>
  <c r="E212" i="21"/>
  <c r="E208" i="21" s="1"/>
  <c r="E207" i="21" s="1"/>
  <c r="D93" i="21"/>
  <c r="D92" i="21" s="1"/>
  <c r="D91" i="21" s="1"/>
  <c r="D90" i="21" s="1"/>
  <c r="E92" i="21"/>
  <c r="E91" i="21" s="1"/>
  <c r="E90" i="21" s="1"/>
  <c r="D344" i="21"/>
  <c r="D343" i="21" s="1"/>
  <c r="D342" i="21" s="1"/>
  <c r="D310" i="21"/>
  <c r="D309" i="21" s="1"/>
  <c r="F207" i="21"/>
  <c r="D242" i="21"/>
  <c r="D241" i="21" s="1"/>
  <c r="D240" i="21" s="1"/>
  <c r="D239" i="21" s="1"/>
  <c r="D235" i="21" s="1"/>
  <c r="E157" i="21"/>
  <c r="E156" i="21" s="1"/>
  <c r="D191" i="21"/>
  <c r="D190" i="21" s="1"/>
  <c r="D189" i="21" s="1"/>
  <c r="D137" i="21"/>
  <c r="D136" i="21" s="1"/>
  <c r="D135" i="21" s="1"/>
  <c r="D134" i="21" s="1"/>
  <c r="E136" i="21"/>
  <c r="E135" i="21" s="1"/>
  <c r="E134" i="21" s="1"/>
  <c r="D100" i="21"/>
  <c r="E147" i="21"/>
  <c r="E146" i="21" s="1"/>
  <c r="E145" i="21" s="1"/>
  <c r="E144" i="21" s="1"/>
  <c r="D148" i="21"/>
  <c r="D147" i="21" s="1"/>
  <c r="D146" i="21" s="1"/>
  <c r="K35" i="21"/>
  <c r="K86" i="21"/>
  <c r="K82" i="21" s="1"/>
  <c r="D101" i="21"/>
  <c r="J99" i="21"/>
  <c r="Q54" i="21"/>
  <c r="P86" i="21"/>
  <c r="P82" i="21" s="1"/>
  <c r="P54" i="21" s="1"/>
  <c r="P35" i="21"/>
  <c r="R54" i="21"/>
  <c r="H32" i="21"/>
  <c r="S9" i="21"/>
  <c r="E46" i="21"/>
  <c r="E45" i="21" s="1"/>
  <c r="D79" i="21"/>
  <c r="D78" i="21" s="1"/>
  <c r="D77" i="21" s="1"/>
  <c r="D287" i="21"/>
  <c r="O207" i="21"/>
  <c r="D122" i="21"/>
  <c r="E121" i="21"/>
  <c r="E120" i="21" s="1"/>
  <c r="D105" i="21"/>
  <c r="D104" i="21" s="1"/>
  <c r="E104" i="21"/>
  <c r="E98" i="21" s="1"/>
  <c r="E97" i="21" s="1"/>
  <c r="D129" i="21"/>
  <c r="D117" i="21"/>
  <c r="D113" i="21" s="1"/>
  <c r="F35" i="21"/>
  <c r="F86" i="21"/>
  <c r="F82" i="21" s="1"/>
  <c r="F54" i="21" s="1"/>
  <c r="F53" i="21" s="1"/>
  <c r="D50" i="21"/>
  <c r="D49" i="21" s="1"/>
  <c r="D48" i="21" s="1"/>
  <c r="D37" i="21"/>
  <c r="E36" i="21"/>
  <c r="X32" i="21"/>
  <c r="X9" i="21" s="1"/>
  <c r="D58" i="21"/>
  <c r="D57" i="21" s="1"/>
  <c r="D56" i="21" s="1"/>
  <c r="D17" i="21" l="1"/>
  <c r="S53" i="21"/>
  <c r="K54" i="21"/>
  <c r="K53" i="21" s="1"/>
  <c r="W54" i="21"/>
  <c r="W53" i="21" s="1"/>
  <c r="W8" i="21" s="1"/>
  <c r="V9" i="21"/>
  <c r="D47" i="21"/>
  <c r="D46" i="21" s="1"/>
  <c r="D45" i="21" s="1"/>
  <c r="J98" i="21"/>
  <c r="J97" i="21" s="1"/>
  <c r="D145" i="21"/>
  <c r="D144" i="21" s="1"/>
  <c r="D23" i="21"/>
  <c r="D212" i="21"/>
  <c r="D208" i="21" s="1"/>
  <c r="H53" i="21"/>
  <c r="T9" i="21"/>
  <c r="H9" i="21"/>
  <c r="P53" i="21"/>
  <c r="V54" i="21"/>
  <c r="V53" i="21" s="1"/>
  <c r="N53" i="21"/>
  <c r="N8" i="21" s="1"/>
  <c r="G8" i="21"/>
  <c r="D265" i="21"/>
  <c r="I8" i="21"/>
  <c r="U8" i="21"/>
  <c r="E10" i="21"/>
  <c r="R53" i="21"/>
  <c r="R8" i="21" s="1"/>
  <c r="X53" i="21"/>
  <c r="X8" i="21" s="1"/>
  <c r="T53" i="21"/>
  <c r="T8" i="21" s="1"/>
  <c r="D21" i="21"/>
  <c r="D20" i="21" s="1"/>
  <c r="E112" i="21"/>
  <c r="M8" i="21"/>
  <c r="Q53" i="21"/>
  <c r="Q8" i="21" s="1"/>
  <c r="S8" i="21"/>
  <c r="D55" i="21"/>
  <c r="D250" i="21"/>
  <c r="J11" i="21"/>
  <c r="J10" i="21" s="1"/>
  <c r="D12" i="21"/>
  <c r="D11" i="21" s="1"/>
  <c r="L8" i="21"/>
  <c r="D10" i="21"/>
  <c r="E35" i="21"/>
  <c r="F34" i="21"/>
  <c r="F33" i="21" s="1"/>
  <c r="F32" i="21" s="1"/>
  <c r="F9" i="21" s="1"/>
  <c r="F8" i="21" s="1"/>
  <c r="E54" i="21"/>
  <c r="E53" i="21" s="1"/>
  <c r="J54" i="21"/>
  <c r="J53" i="21" s="1"/>
  <c r="J35" i="21"/>
  <c r="J34" i="21" s="1"/>
  <c r="J33" i="21" s="1"/>
  <c r="J32" i="21" s="1"/>
  <c r="K34" i="21"/>
  <c r="K33" i="21" s="1"/>
  <c r="K32" i="21" s="1"/>
  <c r="K9" i="21" s="1"/>
  <c r="K8" i="21" s="1"/>
  <c r="D36" i="21"/>
  <c r="V8" i="21"/>
  <c r="D121" i="21"/>
  <c r="D120" i="21" s="1"/>
  <c r="D112" i="21" s="1"/>
  <c r="O35" i="21"/>
  <c r="O34" i="21" s="1"/>
  <c r="O33" i="21" s="1"/>
  <c r="O32" i="21" s="1"/>
  <c r="O9" i="21" s="1"/>
  <c r="P34" i="21"/>
  <c r="P33" i="21" s="1"/>
  <c r="P32" i="21" s="1"/>
  <c r="P9" i="21" s="1"/>
  <c r="P8" i="21" s="1"/>
  <c r="D207" i="21"/>
  <c r="D99" i="21"/>
  <c r="D98" i="21" s="1"/>
  <c r="D97" i="21" s="1"/>
  <c r="O53" i="21"/>
  <c r="H8" i="21" l="1"/>
  <c r="J9" i="21"/>
  <c r="J8" i="21" s="1"/>
  <c r="D54" i="21"/>
  <c r="D53" i="21" s="1"/>
  <c r="O8" i="21"/>
  <c r="E34" i="21"/>
  <c r="E33" i="21" s="1"/>
  <c r="E32" i="21" s="1"/>
  <c r="E9" i="21" s="1"/>
  <c r="E8" i="21" s="1"/>
  <c r="D35" i="21"/>
  <c r="D34" i="21" s="1"/>
  <c r="D33" i="21" s="1"/>
  <c r="D32" i="21" s="1"/>
  <c r="D9" i="21" s="1"/>
  <c r="D8" i="21" l="1"/>
  <c r="L21" i="20"/>
  <c r="L20" i="20"/>
  <c r="L13" i="20"/>
  <c r="L10" i="20"/>
  <c r="L8" i="20"/>
  <c r="L22" i="20" l="1"/>
  <c r="L23" i="20"/>
  <c r="L17" i="20"/>
  <c r="L18" i="20"/>
  <c r="L16" i="20" l="1"/>
  <c r="L19" i="20"/>
  <c r="L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Huỳnh Thị Thanh Nam</author>
  </authors>
  <commentList>
    <comment ref="G320" authorId="0" shapeId="0" xr:uid="{00000000-0006-0000-0400-000001000000}">
      <text>
        <r>
          <rPr>
            <b/>
            <sz val="9"/>
            <color indexed="81"/>
            <rFont val="Tahoma"/>
            <family val="2"/>
          </rPr>
          <t>Huỳnh Thị Thanh Nam:</t>
        </r>
        <r>
          <rPr>
            <sz val="9"/>
            <color indexed="81"/>
            <rFont val="Tahoma"/>
            <family val="2"/>
          </rPr>
          <t xml:space="preserve">
Ban Tuyên giáo</t>
        </r>
      </text>
    </comment>
    <comment ref="S320" authorId="0" shapeId="0" xr:uid="{00000000-0006-0000-0400-000002000000}">
      <text>
        <r>
          <rPr>
            <b/>
            <sz val="9"/>
            <color indexed="81"/>
            <rFont val="Tahoma"/>
            <family val="2"/>
          </rPr>
          <t>Huỳnh Thị Thanh Nam:</t>
        </r>
        <r>
          <rPr>
            <sz val="9"/>
            <color indexed="81"/>
            <rFont val="Tahoma"/>
            <family val="2"/>
          </rPr>
          <t xml:space="preserve">
Báo Tây Ninh</t>
        </r>
      </text>
    </comment>
  </commentList>
</comments>
</file>

<file path=xl/sharedStrings.xml><?xml version="1.0" encoding="utf-8"?>
<sst xmlns="http://schemas.openxmlformats.org/spreadsheetml/2006/main" count="2121" uniqueCount="748">
  <si>
    <t>NỘI DUNG</t>
  </si>
  <si>
    <t>SỐ TIỀN</t>
  </si>
  <si>
    <t>STT</t>
  </si>
  <si>
    <t>I</t>
  </si>
  <si>
    <t xml:space="preserve">DỰ TOÁN CHI NGÂN SÁCH NHÀ NƯỚC </t>
  </si>
  <si>
    <t>II</t>
  </si>
  <si>
    <t>Chi quản lý hành chính (Loại 340, khoản 341)</t>
  </si>
  <si>
    <t>Kinh phí giao thực hiện chế độ tự chủ. Bao gồm:</t>
  </si>
  <si>
    <t>1.1</t>
  </si>
  <si>
    <t>1.2</t>
  </si>
  <si>
    <t xml:space="preserve">  + Chi hoạt động thường xuyên</t>
  </si>
  <si>
    <t>*</t>
  </si>
  <si>
    <t>2.1</t>
  </si>
  <si>
    <t>2.2</t>
  </si>
  <si>
    <t>a</t>
  </si>
  <si>
    <t>b</t>
  </si>
  <si>
    <t>2.3</t>
  </si>
  <si>
    <t>Chi từ nguồn phí, lệ phí được để lại</t>
  </si>
  <si>
    <t>Số phí, lệ phí nộp ngân sách nhà nước</t>
  </si>
  <si>
    <t xml:space="preserve">DỰ TOÁN THU, CHI, NỘP NGÂN SÁCH PHÍ, LỆ PHÍ </t>
  </si>
  <si>
    <t>1.3</t>
  </si>
  <si>
    <t xml:space="preserve"> - Phí thẩm định dự án đầu tư </t>
  </si>
  <si>
    <t xml:space="preserve"> - Phí kiểm soát giết mổ động vật, sát trùng</t>
  </si>
  <si>
    <t xml:space="preserve"> - Lệ phí cấp chứng chỉ hành nghề dịch vụ thú y; cấp giấy chứng nhận kiểm dịch động vật, sản phẩm động vật trên cạn</t>
  </si>
  <si>
    <t>c</t>
  </si>
  <si>
    <t xml:space="preserve">Tổng số thu phí, lệ phí </t>
  </si>
  <si>
    <t>2.4</t>
  </si>
  <si>
    <t xml:space="preserve">  + Kinh phí mua sắm trang thiết bị PCCCR</t>
  </si>
  <si>
    <t xml:space="preserve">Kinh phí giao thực hiện chế độ tự chủ. </t>
  </si>
  <si>
    <t>- Chi hoạt động thường xuyên cho bộ máy quản lý, trong đó :</t>
  </si>
  <si>
    <t xml:space="preserve">  + Chi quỹ lương theo mức lương cơ sở 1.490.000 đồng (46 biên chế)</t>
  </si>
  <si>
    <t>- Kinh phí đặc thù cố định</t>
  </si>
  <si>
    <t>Kinh phí không thực hiện chế độ tự chủ. Bao gồm:</t>
  </si>
  <si>
    <t xml:space="preserve"> - Kinh phí mua sắm, sửa chữa</t>
  </si>
  <si>
    <t>Chi sự nghiệp kinh tế - sự nghiệp nông nghiệp (Loại 280, khoản 281)</t>
  </si>
  <si>
    <t xml:space="preserve">  + Chi quỹ lương theo mức lương cơ sở 1.490.000 đồng (16 biên chế)</t>
  </si>
  <si>
    <t>- Kinh phí mua sắm, sửa chữa</t>
  </si>
  <si>
    <t xml:space="preserve">  + Chi quỹ lương theo mức lương cơ sở 1.490.000 đồng (66 biên chế)</t>
  </si>
  <si>
    <t xml:space="preserve">  + Chi quỹ lương theo mức lương cơ sở 1.490.000 đồng (20 biên chế)</t>
  </si>
  <si>
    <t xml:space="preserve">  + Chi quỹ lương theo mức lương cơ sở 1.490.000 đồng (15 biên chế)</t>
  </si>
  <si>
    <t xml:space="preserve">  + Chi quỹ lương theo mức lương cơ sở 1.490.000 đồng (38 biên chế)</t>
  </si>
  <si>
    <t>Kinh phí  không thực hiện chế độ tự chủ. Bao gồm:</t>
  </si>
  <si>
    <t>- Phụ cấp cộng tác viên (85 người)</t>
  </si>
  <si>
    <t>- Kinh phí hỗ trợ áp dụng quy trình thực hành sản xuất nông nghiệp tốt trong nông nghiệp và thủy sản (lĩnh vực trồng trọt) theo NQ số 18/2021-NQ-HĐND ngày 09/12/2020</t>
  </si>
  <si>
    <t>- Kinh phí hỗ trợ DNNVV</t>
  </si>
  <si>
    <t>- Kinh phí bảo vệ môi trường thuộc lĩnh vực Trồng trọt và BVTV</t>
  </si>
  <si>
    <t xml:space="preserve">- Chi hoạt động thường xuyên cho bộ máy quản lý, trong đó :  </t>
  </si>
  <si>
    <t xml:space="preserve"> + Kinh phí phục vụ công tác thu phí</t>
  </si>
  <si>
    <t xml:space="preserve">  + Chi quỹ lương theo mức lương cơ sở 1.490.000 đồng (48 biên chế)</t>
  </si>
  <si>
    <t>- Phụ cấp lương trưởng ban thú y xã</t>
  </si>
  <si>
    <t>- Kinh phí phòng, chống bệnh chó dại và bắt chó chạy rong</t>
  </si>
  <si>
    <t>- Kinh phí kiểm tra các cơ sở giết mổ gia súc, gia cầm, cơ sở sản xuất kinh doanh thuốc thú y, thức ăn chăn nuôi và các cơ sở chăn nuôi tập trung theo Thông tư số 38/2018/TT-BNNPTNT và Thông tư số 13/2016/TT-BNNPTNT</t>
  </si>
  <si>
    <t>- Kế hoạch phòng chống bệnh cúm gia cầm giai đoạn 2020 - 2025</t>
  </si>
  <si>
    <t>- Phòng bệnh lở mồm long móng</t>
  </si>
  <si>
    <t>- Phòng bệnh thủy sản</t>
  </si>
  <si>
    <t>- Kinh phí phòng, chống bệnh dịch tả lợn Châu Phi (Tai Xanh)</t>
  </si>
  <si>
    <t>- Kinh phí phòng, chống bệnh viêm da nổi cục trâu bò trên địa bàn tỉnh Tây Ninh</t>
  </si>
  <si>
    <t xml:space="preserve">   + Quản lý giống vật nuôi </t>
  </si>
  <si>
    <t xml:space="preserve">   + Chuỗi bò thịt </t>
  </si>
  <si>
    <t xml:space="preserve">   + Chuỗi heo thịt </t>
  </si>
  <si>
    <t>- Kinh phí thả cá hồ Dầu Tiếng (Phát triển nguồn lợi thủy sản)</t>
  </si>
  <si>
    <t>- Kinh phí thanh kiểm tra, bảo vệ nguồn lợi thủy sản</t>
  </si>
  <si>
    <t xml:space="preserve">  + Chi quỹ lương theo mức lương cơ sở 1.490.000 đồng  (47 biên chế)</t>
  </si>
  <si>
    <t xml:space="preserve">  + Kinh phí bảo vệ và phát triển rừng</t>
  </si>
  <si>
    <t xml:space="preserve">  + Kinh phí thanh toán các nội dung đảm bảo cho công tác về phòng cháy, chữa cháy rừng</t>
  </si>
  <si>
    <t xml:space="preserve">  + Chi quỹ lương theo mức lương cơ sở 1.490.000 đồng (10 biên chế)</t>
  </si>
  <si>
    <t>* Nguồn 12</t>
  </si>
  <si>
    <t>* Nguồn 13</t>
  </si>
  <si>
    <t>B</t>
  </si>
  <si>
    <t>* Nguồn 14 (0114)</t>
  </si>
  <si>
    <t>* Nguồn 14 (0214)</t>
  </si>
  <si>
    <t xml:space="preserve">- Chi bộ máy sự nghiệp, trong đó :   </t>
  </si>
  <si>
    <t xml:space="preserve">- Chi bộ máy sự nghiệp, trong đó : </t>
  </si>
  <si>
    <t>- Chi bộ máy sự nghiệp, trong đó :</t>
  </si>
  <si>
    <t>* Nguồn 13:</t>
  </si>
  <si>
    <t>- Kinh phí hỗ trợ tiền ăn, tiền xăng cho viên chức và HĐ 161</t>
  </si>
  <si>
    <t>- Kinh phí thực hiện nhiệm vụ bảo vệ và PCCR</t>
  </si>
  <si>
    <t xml:space="preserve">  - Kinh phí thực hiện công tác cập nhật Bộ chỉ số theo dõi đánh giá nước sạch và vệ sinh môi trường nông thôn </t>
  </si>
  <si>
    <t xml:space="preserve"> - Chi theo dõi diễn biến rừng và đất lâm nghiệp</t>
  </si>
  <si>
    <t xml:space="preserve"> - Chi hoạt động phối hợp giữa Kiểm lâm và Dân quân tự vệ</t>
  </si>
  <si>
    <t xml:space="preserve"> - Chi hoạt động kiểm tra liên ngành kinh doanh trái phép lâm sản và động vật hoang dã</t>
  </si>
  <si>
    <t xml:space="preserve"> - Chi hoạt động phòng cháy chữa cháy rừng </t>
  </si>
  <si>
    <t xml:space="preserve"> - Chi trang phục, phù hiệu, cấp hiệu quân phục kiểm lâm</t>
  </si>
  <si>
    <t xml:space="preserve"> - Kinh phí mua sắm trang thiết bị PCCC rừng</t>
  </si>
  <si>
    <t>CHI TIẾT DỰ TOÁN CHI NSNN GIAO THEO TỪNG ĐƠN VỊ</t>
  </si>
  <si>
    <t>Chi sự nghiệp kinh tế - sự nghiệp lâm nghiệp (Loại 280, khoản 282)</t>
  </si>
  <si>
    <t>CHI CÂN ĐỐI NSĐP (Mã DP:200)</t>
  </si>
  <si>
    <t>- Kinh phí hỗ trợ hợp đồng lao động theo NĐ 68/2000/NĐ-CP 
(02 HĐLĐ)</t>
  </si>
  <si>
    <t>- Nguồn tiết kiệm 10% chi thường xuyên (dùng làm CCTL và chính sách an sinh xã hội)</t>
  </si>
  <si>
    <t>A</t>
  </si>
  <si>
    <t>III</t>
  </si>
  <si>
    <t>B.1</t>
  </si>
  <si>
    <t>Chi sự nghiệp kinh tế (Loại 280)</t>
  </si>
  <si>
    <t>Sự nghiệp kinh tế khác (Khoản 321)</t>
  </si>
  <si>
    <t>B.2</t>
  </si>
  <si>
    <t>Chương trình MTQG Giảm nghèo (mã CTMTQG: 00470)</t>
  </si>
  <si>
    <t>a.1</t>
  </si>
  <si>
    <t>a.3</t>
  </si>
  <si>
    <t>a.2</t>
  </si>
  <si>
    <t>Sự nghiệp nông nghiệp (Khoản 281)</t>
  </si>
  <si>
    <t>- Dự án Ứng dụng công nghệ viễn thám và GIS để tích hợp dự báo mực nước tại hồ chứa, dự báo lũ, ngập lụt có nguy cơ xảy ra trên địa bàn tỉnh Tây Ninh (Khoản 278)</t>
  </si>
  <si>
    <t>IV</t>
  </si>
  <si>
    <t>V</t>
  </si>
  <si>
    <t>VI</t>
  </si>
  <si>
    <t>VII</t>
  </si>
  <si>
    <t>VIII</t>
  </si>
  <si>
    <t>Chương trình MTQG Xây dựng Nông thôn mới (Mã CTMTQG: 00490)</t>
  </si>
  <si>
    <t>CHI CHƯƠNG TRÌNH MỤC TIÊU QUỐC GIA</t>
  </si>
  <si>
    <t>CHI CHƯƠNG TRÌNH MỤC TIÊU, NHIỆM VỤ</t>
  </si>
  <si>
    <t>C</t>
  </si>
  <si>
    <t>Chương trình mục tiêu Phát triển lâm nghiệp bền vững (Mã CTMT: 00620)</t>
  </si>
  <si>
    <t>Phụ lục IV.2</t>
  </si>
  <si>
    <t>CHI TIẾT PHÂN BỔ VỐN SỰ NGHIỆP THỰC HIỆN CHƯƠNG TRÌNH MỤC TIÊU QUỐC GIA DỰ TOÁN NĂM 2023 CHO CÁC ĐƠN VỊ DỰ TOÁN TỈNH</t>
  </si>
  <si>
    <t>(Ban hành kèm theo Quyết định số: 2505/QĐ-UBND ngày 09 tháng 12 năm 2022 của Ủy ban nhân dân tỉnh)</t>
  </si>
  <si>
    <t>Đơn vị: Triệu đồng.</t>
  </si>
  <si>
    <t>Nội dung</t>
  </si>
  <si>
    <t>Mã CTMT, DA</t>
  </si>
  <si>
    <t>Tổng cộng</t>
  </si>
  <si>
    <t>Chi QLHC</t>
  </si>
  <si>
    <t>Gồm</t>
  </si>
  <si>
    <t>SN Kinh tế</t>
  </si>
  <si>
    <t>SN Môi trường</t>
  </si>
  <si>
    <t>SN Giáo dục, đào tạo và dạy nghề</t>
  </si>
  <si>
    <t>SN Y tế</t>
  </si>
  <si>
    <t>SN Văn hóa, thông tin</t>
  </si>
  <si>
    <t>SN Phát thanh truyền hình</t>
  </si>
  <si>
    <t>SN ĐBXH</t>
  </si>
  <si>
    <t>Chi An ninh - Quốc phòng</t>
  </si>
  <si>
    <t>Ghi chú</t>
  </si>
  <si>
    <t>QLNN</t>
  </si>
  <si>
    <t>Đảng</t>
  </si>
  <si>
    <t>MT TQ và đoàn thể</t>
  </si>
  <si>
    <t>Hội đặc thù</t>
  </si>
  <si>
    <t>SN Nông nghiệp</t>
  </si>
  <si>
    <t>SN Thủy lợi</t>
  </si>
  <si>
    <t>SN Kinh tế khác</t>
  </si>
  <si>
    <t>SN Giáo dục</t>
  </si>
  <si>
    <t>SN đào tạo và dạy nghề</t>
  </si>
  <si>
    <t>An ninh</t>
  </si>
  <si>
    <t>Quốc phòng</t>
  </si>
  <si>
    <t>1=2+3+4+5+6+7+8+9+10</t>
  </si>
  <si>
    <t>2=2a+2b+2c</t>
  </si>
  <si>
    <t>2a</t>
  </si>
  <si>
    <t>2b</t>
  </si>
  <si>
    <t>2c</t>
  </si>
  <si>
    <t>2d</t>
  </si>
  <si>
    <t>3=3a+3b+3c</t>
  </si>
  <si>
    <t>3a</t>
  </si>
  <si>
    <t>3b</t>
  </si>
  <si>
    <t>3c</t>
  </si>
  <si>
    <t>5=5a+5b</t>
  </si>
  <si>
    <t>5a</t>
  </si>
  <si>
    <t>5b</t>
  </si>
  <si>
    <t>10=10a+10b</t>
  </si>
  <si>
    <t>10a</t>
  </si>
  <si>
    <t>10b</t>
  </si>
  <si>
    <t>TỔNG CỘNG</t>
  </si>
  <si>
    <t>CHI TIẾT TỪNG DỰ ÁN</t>
  </si>
  <si>
    <t>CTMTQG GIẢM NGHÈO BỀN VỮNG</t>
  </si>
  <si>
    <t>00470</t>
  </si>
  <si>
    <t>Dự án 2: Hỗ trợ phát triển sản xuất, cải thiện dinh dưỡng</t>
  </si>
  <si>
    <t>00473</t>
  </si>
  <si>
    <t>Tiểu dự án 2: Cải thiện dinh dưỡng.</t>
  </si>
  <si>
    <t xml:space="preserve">Dự án 3: Phát triển giáo dục nghề nghiệp, việc làm bền vững </t>
  </si>
  <si>
    <t>00474</t>
  </si>
  <si>
    <t>Tiểu Dự án 1. Phát triển giáo dục nghề nghiệp vùng nghèo, vùng khó khăn</t>
  </si>
  <si>
    <t xml:space="preserve"> Tiểu dự án 2 “Hỗ trợ việc làm bền vững”</t>
  </si>
  <si>
    <t>Dự án 4: Truyền thông và giảm nghèo về thông tin</t>
  </si>
  <si>
    <t>00476</t>
  </si>
  <si>
    <t>Tiểu dự án 1: Giảm nghèo về thông tin</t>
  </si>
  <si>
    <t>Tiểu dự án 2: Truyền thông về giảm nghèo đa chiều</t>
  </si>
  <si>
    <t>Dự án 5: Nâng cao năng lực và giám sát đánh giá Chương trình</t>
  </si>
  <si>
    <t>00477</t>
  </si>
  <si>
    <t>Tiểu dự án 1: Nâng cao năng lực thực hiện Chương trình</t>
  </si>
  <si>
    <t>Tiểu dự án 2: Giám sát, đánh giá</t>
  </si>
  <si>
    <t>CTMTQG XÂY DỰNG NÔNG THÔN MỚI</t>
  </si>
  <si>
    <t>00490</t>
  </si>
  <si>
    <t>Duy tu, bảo dưỡng, vận hành các công trình sau đầu tư trên địa bàn xã.</t>
  </si>
  <si>
    <t>00492</t>
  </si>
  <si>
    <t>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t>
  </si>
  <si>
    <t>00493</t>
  </si>
  <si>
    <t>Nội dung thành phần số 05: Nâng cao chất lượng giáo dục, y tế và chăm sóc sức khỏe người dân nông thôn.</t>
  </si>
  <si>
    <t>00495</t>
  </si>
  <si>
    <t>Nội dung thành phần số 06: Nâng cao chất lượng đời sống văn hóa của người dân nông thôn; bảo tồn và phát huy các giá trị văn hóa truyền thống theo hướng bền vững gắn với phát triển du lịch nông thôn.</t>
  </si>
  <si>
    <t>00496</t>
  </si>
  <si>
    <t>Nội dung thành phần số 07: Nâng cao chất lượng môi trường; xây dựng cảnh quan nông thôn sáng - xanh - sạch - đẹp, an toàn; giữ gìn và khôi phục cảnh quan truyền thống của nông thôn Việt Nam.</t>
  </si>
  <si>
    <t>00497</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</si>
  <si>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</si>
  <si>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00498</t>
  </si>
  <si>
    <t>Nội dung thành phần số 09: Nâng cao chất lượng, phát huy vai trò của Mặt trận Tổ quốc Việt Nam và các tổ chức chính trị - xã hội trong xây dựng NTM.</t>
  </si>
  <si>
    <t>00499</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</si>
  <si>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</si>
  <si>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00502</t>
  </si>
  <si>
    <t>CTMTQG PHÁT TRIỂN KINH TẾ - XÃ HỘI VÙNG ĐỒNG BÀO DÂN TỘC THIỂU SỐ</t>
  </si>
  <si>
    <t>00510</t>
  </si>
  <si>
    <t>Dự án 5: Phát triển giáo dục đào tạo nâng cao chất lượng nguồn nhân lực</t>
  </si>
  <si>
    <t>00515</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</si>
  <si>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DTTS</t>
  </si>
  <si>
    <t>Mua sắm trang thiết bị cho trường PT DTNT</t>
  </si>
  <si>
    <t>Dự án 6: Bảo tồn, phát huy giá trị văn hóa truyền thống tốt đẹp của các DTTS gắn với phát triển du lịch</t>
  </si>
  <si>
    <t>00516</t>
  </si>
  <si>
    <t>Bảo tồn 01 lễ hội truyền thống tại các địa phương khai thác xây dựng sản phẩm phục vụ  phát triển du lịch</t>
  </si>
  <si>
    <t>Tổ chức 01 lớp tập huấn, bồi dưỡng chuyên môn, nghiệp vụ, truyền dạy văn hóa phi vật thể</t>
  </si>
  <si>
    <t>Hỗ trợ nghiên cứu, phục hồi, bảo tồn 01 chương trình phát huy giá trị văn hóa phi vật thể các DTTS có nguy cơ mai một</t>
  </si>
  <si>
    <t>Xây dựng 01 mô hình văn hóa truyền thống các DTTS</t>
  </si>
  <si>
    <t>Xây dựng 01 câu lạc bộ sinh hoạt văn hóa dân gian tại cac thôn vùng đồng bào DTTS</t>
  </si>
  <si>
    <t>Hỗ trợ hoạt động cho 12 đội văn nghệ truyền thống</t>
  </si>
  <si>
    <t>Hỗ trợ 01 chương trình tuyên truyền, quảng bá rộng rãi văn hóa truyền thống tiêu biểu các DTTS, chương trình quảng bá, xúc tiến du lịch</t>
  </si>
  <si>
    <t>Hỗ trợ 06 bộ trang thiết bị hoạt động cho thiết chế văn hóa, thể thao tại các thôn vùng đồng bào DTTS</t>
  </si>
  <si>
    <t>Dự án 9: Đầu tư phát triển nhóm DTTS rất ít người và nhóm dân tộc còn nhiều khó khăn</t>
  </si>
  <si>
    <t>00519</t>
  </si>
  <si>
    <t>Tiểu dự án 2: Giảm thiểu tình tảo hôn và hôn nhân cận huyết thống trong vùng đồng bào DTTS&amp;MN</t>
  </si>
  <si>
    <t>Triển khai truyền thông tuyên truyền về tảo hôn và và hôn nhân cận huyết thống trong đồng bào dân tộc thiểu số tỉnh</t>
  </si>
  <si>
    <t>Dự án 10: Truyền thông, tuyên truyền, vận động trong vùng đồng bào DTTS&amp;MN. Kiểm tra, giám sát đánh giá việc tổ chức thực hiện chương trình</t>
  </si>
  <si>
    <t>00521</t>
  </si>
  <si>
    <t>Tiểu dự án 3: Kiểm tra, giám sát, đánh giá, đào tạo, tập huấn tổ chức thực hiện Chương trình</t>
  </si>
  <si>
    <t>Tổ chức thực hiện hoạt động kiểm tra, giám sát và đánh giá kết quả thực hiện Chương trình ở cấp Trung ương và các cấp địa phương.</t>
  </si>
  <si>
    <t>**</t>
  </si>
  <si>
    <t>CHI TIẾT TỪNG LĨNH VỰC, TỪNG ĐƠN VỊ</t>
  </si>
  <si>
    <t>NGÂN SÁCH TỈNH ĐỐI ỨNG</t>
  </si>
  <si>
    <t>SỞ NÔNG NGHIỆP VÀ PHÁT TRIỂN NÔNG THÔN</t>
  </si>
  <si>
    <t>CTMTQG Giảm nghèo bền vững</t>
  </si>
  <si>
    <t xml:space="preserve"> - Tiểu dự án 2: Giám sát, đánh giá</t>
  </si>
  <si>
    <t>CTMTQG Xây dựng nông thôn mới</t>
  </si>
  <si>
    <t>Duy tu, bảo dưỡng công trình cấp nước tại các xã NTM, NTM nâng cao năm 2023.</t>
  </si>
  <si>
    <t>Hỗ trợ cơ giới hóa, ứng dụng công nghệ cao trong sản xuất nông nghiệp hiện đại.</t>
  </si>
  <si>
    <t>Triển khai Chương trình mỗi xã một sản phẩm (OCOP).</t>
  </si>
  <si>
    <t>Giữ gìn và khôi phục cảnh quan truyền thống của nông thôn Việt Nam; phát triển các mô hình thôn, xóm sáng, xanh, sạch, đẹp, an toàn, khu dân cư kiểu mẫu.</t>
  </si>
  <si>
    <t>Công trình thắp sáng đường quê.</t>
  </si>
  <si>
    <t>Hỗ trợ thực hiện Chương trình tăng cường  bảo vệ môi trường an toàn thực phẩm và cấp nước sạch nông thôn trong xây dựng nông thôn mới.</t>
  </si>
  <si>
    <t>Cuộc thi về bảo vệ môi trường (hướng dẫn phân loại rác tại nguồn, mô hình giảm  rác thải nhựa…)</t>
  </si>
  <si>
    <t>Chi khen thưởng tập thể, cá nhân có thành tích xuất sắc trong Phong trào thi đua “Tây Ninh chung sức xây dựng nông thôn mới” năm 2022.</t>
  </si>
  <si>
    <t>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</si>
  <si>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</si>
  <si>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</si>
  <si>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SỞ TƯ PHÁP</t>
  </si>
  <si>
    <t>SỞ CÔNG THƯƠNG</t>
  </si>
  <si>
    <t>Nâng cao chất lượng và hiệu quả công tác kiểm tra, giám sát, đánh giá kết quả thực hiện Chương trình.</t>
  </si>
  <si>
    <t>SỞ GIÁO DỤC VÀ ĐÀO TẠO</t>
  </si>
  <si>
    <t>Tiếp tục nâng cao chất lượng, phát triển giáo dục ở nông thôn.</t>
  </si>
  <si>
    <t>CTMTQG Phát triển KT-XH vùng đồng bào DTTS</t>
  </si>
  <si>
    <t xml:space="preserve">Tiểu dự án 1: Đổi mới hoạt động, củng cố phát triển các trường phổ thông dân tộc nội trú, trường phổ thông dân tộc bán trú, trường phổ thông có học sinh ở bán trú và xóa mù chữ cho người dân vùng đồng bào DTTS </t>
  </si>
  <si>
    <t>--&gt; Mua sắm trang thiết bị cho trường PT DTNT</t>
  </si>
  <si>
    <t>SỞ Y TẾ</t>
  </si>
  <si>
    <t xml:space="preserve"> - Tiểu dự án 2: Cải thiện dinh dưỡng.</t>
  </si>
  <si>
    <t>SỞ LAO ĐỘNG - THƯƠNG BINH VÀ XÃ HỘI</t>
  </si>
  <si>
    <t xml:space="preserve"> - Tiểu Dự án 1. Phát triển giáo dục nghề nghiệp vùng nghèo, vùng khó khăn</t>
  </si>
  <si>
    <t xml:space="preserve"> - Tiểu dự án 2: “Hỗ trợ việc làm bền vững”</t>
  </si>
  <si>
    <t xml:space="preserve"> - Tiểu dự án 2: Truyền thông về giảm nghèo đa chiều</t>
  </si>
  <si>
    <t xml:space="preserve"> - Tiểu dự án 1: Nâng cao năng lực thực hiện Chương trình</t>
  </si>
  <si>
    <t>Tuyên truyền, tư vấn học nghề và việc làm; rà soát, cập nhật, bổ sung nhu cầu đào tạo nghề.</t>
  </si>
  <si>
    <t>Công tác kiểm tra giám sát, đánh giá công tác đào tạo nghề cho lao động nông thôn.</t>
  </si>
  <si>
    <t>Công tác quản lý, giám sát, đánh giá kết quả thực hiện chương trình cấp tỉnh; truyền thông về xây dựng nông thôn mới.</t>
  </si>
  <si>
    <t>SỞ VĂN HÓA, THỂ THAO VÀ DU LỊCH</t>
  </si>
  <si>
    <t>Nâng cao hiệu quả hoạt động của hệ thống thiết chế văn hóa, thể thao cơ sở.</t>
  </si>
  <si>
    <t>Tăng cường kiểm kê, sưu tầm, tư liệu hóa di sản văn hóa truyền thống; bảo tồn và phát huy di sản văn hóa.</t>
  </si>
  <si>
    <t>SỞ TÀI NGUYÊN VÀ MÔI TRƯỜNG</t>
  </si>
  <si>
    <t>SỞ THÔNG TIN VÀ TRUYỀN THÔNG</t>
  </si>
  <si>
    <t xml:space="preserve"> - Tiểu dự án 1: Giảm nghèo về thông tin</t>
  </si>
  <si>
    <t>Xây dựng Trang thông tin điện tử cấp xã.</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</si>
  <si>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 (13 xã NTM, NTM NC và NTM KM năm 2023; 01 xã: 30 triệu)</t>
  </si>
  <si>
    <t>Tổ chức các lớp phổ biến kiến thức, nâng cao kỹ năng số và năng lực tiếp cận thông tin (trực tiếp hoặc trực tuyến) cho cán bộ của các tổ chức chính trị - xã hội, cán bộ hợp tác xã, cán bộ không chuyên trách thôn, bản, giáo viên các trường phổ thông của địa phương làm lực lượng nòng cốt phổ biến lại kiến thức cho thành viên của tổ chức và người dân.</t>
  </si>
  <si>
    <t>08 lớp/năm (mỗi quý 02 lớp); số lượng 100 người/lớp; kinh phí 01 lớp: 15 triệu đồng.</t>
  </si>
  <si>
    <t>Nâng cao chất lượng và hiệu quả công tác kiểm tra, giám sát, đánh giá kết quả thực hiện Chương trình</t>
  </si>
  <si>
    <t>SỞ NỘI VỤ</t>
  </si>
  <si>
    <t xml:space="preserve"> - Tiểu dự án 2: Giảm thiểu tình tảo hôn và hôn nhân cận huyết thống trong vùng đồng bào DTTS&amp;MN</t>
  </si>
  <si>
    <t>XI</t>
  </si>
  <si>
    <t>ĐÀI PHÁT THANH TRUYỀN HÌNH</t>
  </si>
  <si>
    <t>XII</t>
  </si>
  <si>
    <t>LIÊN MINH HỢP TÁC XÃ TỈNH TÂY NINH</t>
  </si>
  <si>
    <t>Nâng cao hiệu quả hoạt động của các hình thức tổ chức sản xuất.</t>
  </si>
  <si>
    <t>Liên minh HTX phối hợp cùng đơn vị xây dựng mô hình HTX kiểu mới tham gia liên kết theo chuỗi giá trị gắn với tiêu thụ sản phẩm.</t>
  </si>
  <si>
    <t>XIII</t>
  </si>
  <si>
    <t>VĂN PHÒNG TỈNH ỦY TÂY NINH</t>
  </si>
  <si>
    <t>XIV</t>
  </si>
  <si>
    <t>ỦY BAN MẶT TRẬN TỔ QUỐC VIỆT NAM TỈNH TÂY NINH</t>
  </si>
  <si>
    <t>Tổ chức triển khai Cuộc vận động “Toàn dân đoàn kết xây dựng NTM, đô thị văn minh”; nâng cao hiệu quả thực hiện công tác giám sát và phản biện xã hội trong xây dựng NTM; tăng cường vận động, phát huy vai trò làm chủ của người dân trong xây dựng NTM; nâng cao hiệu quả việc lấy ý kiến sự hài lòng của người dân về kết quả xây dựng NTM.</t>
  </si>
  <si>
    <t>Tuyên truyền về tăng cường vận động, phát huy vai trò làm chủ của người dân trong xây dựng NTM.</t>
  </si>
  <si>
    <t>XV</t>
  </si>
  <si>
    <t>HỘI LIÊN HIỆP PHỤ NỮ TỈNH</t>
  </si>
  <si>
    <t>Hỗ trợ triển khai hiệu quả Đề án “Hỗ trợ phụ nữ khởi nghiệp giai đoạn 2017-2025”.</t>
  </si>
  <si>
    <t>Tổ chức cuộc thi Phụ nữ sáng tạo khởi nghiệp</t>
  </si>
  <si>
    <t xml:space="preserve"> Vun đắp, gìn giữ giá trị tốt đẹp và phát triển hệ giá trị gia đình Việt Nam; thực hiện Cuộc vận động “Xây dựng gia đình 5 không, 3 sạch”.</t>
  </si>
  <si>
    <t>Xây dựng 02 mô hình điểm: Mô hình "Gia đình 5 có, 3 sạch"; Mô hình "Dịch vụ gia đình" tại 01 xã đạt chuẩn NTM nâng cao trên địa bàn.</t>
  </si>
  <si>
    <t>XVI</t>
  </si>
  <si>
    <t>HỘI NÔNG DÂN TỈNH TÂY NINH</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</si>
  <si>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</si>
  <si>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XVII</t>
  </si>
  <si>
    <t>LIÊN HIỆP CÁC HỘI KHOA HỌC VÀ KỸ THUẬT TỈNH</t>
  </si>
  <si>
    <t>Thực hiện “Tập san Khoa học và Đời sống chuyên đề xây dựng nông thôn mới" năm 2023.</t>
  </si>
  <si>
    <t>XVIII</t>
  </si>
  <si>
    <t>HỘI VĂN HỌC NGHỆ THUẬT TỈNH</t>
  </si>
  <si>
    <t>Tổ chức Trại sáng tác và Hội thảo văn học nghệ thuật đề tài xây dựng nông thôn mới năm 2023.</t>
  </si>
  <si>
    <t>XIX</t>
  </si>
  <si>
    <t>CÔNG AN TỈNH TÂY NINH</t>
  </si>
  <si>
    <t>XX</t>
  </si>
  <si>
    <t>BỘ CHỈ HUY QUÂN SỰ TỈNH TÂY NINH</t>
  </si>
  <si>
    <t>XXI</t>
  </si>
  <si>
    <t>CỤC THỐNG KÊ TỈNH TÂY NINH</t>
  </si>
  <si>
    <t>NGÂN SÁCH TRUNG ƯƠNG</t>
  </si>
  <si>
    <t>IX</t>
  </si>
  <si>
    <t>X</t>
  </si>
  <si>
    <t>VĂN PHÒNG SỞ</t>
  </si>
  <si>
    <t>CHI CỤC THỦY LỢI</t>
  </si>
  <si>
    <t>CHI CỤC KIỂM LÂM</t>
  </si>
  <si>
    <t>CHI CỤC TRỒNG TRỌT VÀ BẢO VỆ THỰC VẬT</t>
  </si>
  <si>
    <t>CHI CỤC CHĂN NUÔI VÀ THÚ Y</t>
  </si>
  <si>
    <t>TRUNG TÂM KHUYẾN NÔNG</t>
  </si>
  <si>
    <t>TRUNG TÂM NƯỚC SẠCH VÀ VỆ SINH MÔI TRƯỜNG NÔNG THÔN</t>
  </si>
  <si>
    <t>BAN QUẢN LÝ KHU RỪNG PHÒNG HỘ DẦU TIẾNG</t>
  </si>
  <si>
    <t>Kinh phí thực hiện chương trình Phát triển lâm nghiệp bền vững (Mã CTMT: 00629)</t>
  </si>
  <si>
    <t>i</t>
  </si>
  <si>
    <t>n</t>
  </si>
  <si>
    <t>d</t>
  </si>
  <si>
    <t>e</t>
  </si>
  <si>
    <t>f</t>
  </si>
  <si>
    <t>g</t>
  </si>
  <si>
    <t>h</t>
  </si>
  <si>
    <t>k</t>
  </si>
  <si>
    <t>l</t>
  </si>
  <si>
    <t>m</t>
  </si>
  <si>
    <t>Kinh phí mua sắm, sửa chữa</t>
  </si>
  <si>
    <t xml:space="preserve"> - Kinh phí tổ chức cơ sở đảng </t>
  </si>
  <si>
    <t xml:space="preserve"> - Thực hiện các dự án, mô hình khuyến nông (cây trồng, vật nuôi, thủy sản) </t>
  </si>
  <si>
    <t xml:space="preserve"> - Thực hiện các nhiệm vụ khác liên quan đến Công tác khuyến nông</t>
  </si>
  <si>
    <t xml:space="preserve">  + Phụ cấp cộng tác viên khuyến nông (95 người)</t>
  </si>
  <si>
    <t xml:space="preserve">  + Chương trình kết hợp hội, đoàn</t>
  </si>
  <si>
    <t xml:space="preserve">  + Đào tạo, học tập, tập huấn</t>
  </si>
  <si>
    <t xml:space="preserve">  + Thông tin tuyên truyền</t>
  </si>
  <si>
    <t xml:space="preserve">Chi bộ máy sự nghiệp, trong đó:  </t>
  </si>
  <si>
    <t xml:space="preserve">Chi hoạt động thường xuyên cho bộ máy quản lý, trong đó : </t>
  </si>
  <si>
    <t xml:space="preserve">PHỤ LỤC </t>
  </si>
  <si>
    <t xml:space="preserve"> ĐVT: đồng</t>
  </si>
  <si>
    <t>MSNS</t>
  </si>
  <si>
    <t>Chương</t>
  </si>
  <si>
    <t>Khoản</t>
  </si>
  <si>
    <t>Nguồn</t>
  </si>
  <si>
    <t>Mã CT, mục tiêu</t>
  </si>
  <si>
    <t>MDPNS</t>
  </si>
  <si>
    <t>0114</t>
  </si>
  <si>
    <t>1030253</t>
  </si>
  <si>
    <t>0214</t>
  </si>
  <si>
    <t>CHI CHƯƠNG TRÌNH MTQG, CHƯƠNG TRÌNH MỤC TIÊU, NHIỆM VỤ (Nguồn NSTW - vốn trong nước) (Mã DP: 100)</t>
  </si>
  <si>
    <t>00620</t>
  </si>
  <si>
    <t>00629</t>
  </si>
  <si>
    <t xml:space="preserve"> - Phí quảng cáo thuốc BVTV; cấp GCN đủ điều kiện kinh doanh phân bón, thuốc BVTV, ATTP</t>
  </si>
  <si>
    <t xml:space="preserve"> - Kinh phí bổ sung để đảm bảo cơ cấu quỹ lương tối đa bằng 75% trên tổng chi thường xuyên</t>
  </si>
  <si>
    <t>* Nguồn 12 - Kinh phí không thực hiện chế độ tự chủ</t>
  </si>
  <si>
    <t>083</t>
  </si>
  <si>
    <t>-  Kinh phí hỗ trợ HĐLĐ theo Nghị định số 111/NĐ-CP của Chính phủ
(02 HĐLĐ)</t>
  </si>
  <si>
    <t xml:space="preserve"> + Kinh phí duy trì, áp dụng Hệ thống QLCL ISO</t>
  </si>
  <si>
    <t xml:space="preserve"> + Kinh phí hoạt động của tổ chức cơ sở Đảng</t>
  </si>
  <si>
    <t>- Kinh phí hỗ trợ hợp đồng lao động theo Nghị định số 111/NĐ-CP của Chính phủ (02 HĐLĐ)</t>
  </si>
  <si>
    <t xml:space="preserve"> + Kinh phí kiểm tra, giám sát điều kiện đảm bảo ATTP</t>
  </si>
  <si>
    <t xml:space="preserve"> + Kiểm tra việc chấp hành quy định pháp luật của các cơ sở kinh doanh vật tư nông nghiệp trên địa bàn tỉnh</t>
  </si>
  <si>
    <t>- Kinh phí Đoàn thẩm định đánh giá, nghiệm thu áp dụng quy trình thực hành sản xuất nông nghiệp tốt trong nông nghiệp và thủy sản</t>
  </si>
  <si>
    <t>- Kinh phí công tác thiết lập và quản lý mã số vùng trồng, cơ sở đóng gói nông sản trên địa bàn tỉnh.</t>
  </si>
  <si>
    <t xml:space="preserve"> + Kinh phí mua sắm Trang phục thanh tra</t>
  </si>
  <si>
    <t>- Kinh phí hỗ trợ đào tạo và nâng cao năng lực liên kết SXKD (DNNVV)</t>
  </si>
  <si>
    <t xml:space="preserve">- Kinh phí thực hiện chuỗi chăn nuôi bò, heo thịt và giống vật nuôi </t>
  </si>
  <si>
    <t xml:space="preserve">Kinh phí giao thực hiện chế độ tự chủ </t>
  </si>
  <si>
    <t xml:space="preserve">  - Kinh phí chính sách hỗ trợ về giá nước sạch sinh hoạt nông thôn </t>
  </si>
  <si>
    <t xml:space="preserve"> - Kinh phí hỗ trợ HĐLĐ theo Nghị định số 111/NĐ-CP của Chính phủ (5 người)</t>
  </si>
  <si>
    <t>- Kinh phí hỗ trợ hợp đồng lao động theo Nghị định số 111/NĐ-CP của Chính phủ (10 người)</t>
  </si>
  <si>
    <t>- Chi quỹ lương đảm bảo mức lương cơ sở từ 1.490.000 đồng lên 1.800.000 đồng (66 biên chế)</t>
  </si>
  <si>
    <t>- Chi quỹ lương đảm bảo mức lương cơ sở từ 1.490.000 đồng lên 1.800.000 đồng (16 biên chế)</t>
  </si>
  <si>
    <t>- Chi quỹ lương đảm bảo mức lương cơ sở từ 1.490.000 đồng lên 1.800.000 đồng (46 biên chế)</t>
  </si>
  <si>
    <t>- Chi quỹ lương đảm bảo mức lương cơ sở từ 1.490.000 đồng lên 1.800.000 đồng (20 biên chế)</t>
  </si>
  <si>
    <t>- Chi quỹ lương đảm bảo mức lương cơ sở từ 1.490.000 đồng lên 1.800.000 đồng (15 biên chế)</t>
  </si>
  <si>
    <t>- Chi quỹ lương đảm bảo mức lương cơ sở từ 1.490.000 đồng lên 1.800.000 đồng (38 biên chế)</t>
  </si>
  <si>
    <t>- Chi quỹ lương đảm bảo mức lương cơ sở từ 1.490.000 đồng lên 1.800.000 đồng (48 biên chế)</t>
  </si>
  <si>
    <t>- Chi quỹ lương đảm bảo mức lương cơ sở từ 1.490.000 đồng lên 1.800.000 đồng (47 biên chế)</t>
  </si>
  <si>
    <t>- Chi quỹ lương đảm bảo mức lương cơ sở từ 1.490.000 đồng lên 1.800.000 đồng (33 biên chế)</t>
  </si>
  <si>
    <t>- Chi quỹ lương đảm bảo mức lương cơ sở từ 1.490.000 đồng lên 1.800.000 đồng (10 biên chế)</t>
  </si>
  <si>
    <t>Kinh phí hỗ trợ hợp đồng lao động theo Nghị định số 111/NĐ-CP của Chính phủ (03 HĐLĐ)</t>
  </si>
  <si>
    <t>Kinh phí hỗ trợ hợp đồng lao động theo Nghị định số 111/NĐ-CP của Chính phủ (02 HĐLĐ)</t>
  </si>
  <si>
    <t>GIAO DỰ TOÁN THU, CHI NGÂN SÁCH NHÀ NƯỚC NĂM 2024</t>
  </si>
  <si>
    <t>Dự án 7. Nâng cao năng lực và giám sát, đánh giá Chương trình</t>
  </si>
  <si>
    <t>070</t>
  </si>
  <si>
    <t>Nội dung thành phần số 03: Tiếp tục thực hiện có hiệu quả cơ cấu lại ngành nông nghiệp, phát triển kinh tế nông thôn; triển khai mạnh mẽ Chương trình mỗi xã một sản phẩm (OCOP) nhằm nâng cao giá trị gia tăng, phù hợp với quá trình chuyển đổi số, thích ứng với biến đổi khí hậu;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 góp phần nâng cao thu nhập người dân theo hướng bền vững</t>
  </si>
  <si>
    <t>Triển khai Chương trình mỗi xã một sản phẩm (OCOP)</t>
  </si>
  <si>
    <t>Thực hiện Chương trình tăng cường bảo vệ môi trường, an toàn thực phẩm và cấp nước sạch nông thôn trong trong xây dựng nông thôn mới.</t>
  </si>
  <si>
    <t>- Hỗ trợ thu hút lao động trẻ về làm việc tại hợp tác xã nông nghiệp trên địa bàn tỉnh</t>
  </si>
  <si>
    <t>- Đào tạo trình độ sơ cấp nghề "Giám đốc hợp tác xã nông nghiệp" theo giáo trình đào tạo của Bộ Nông nghiệp &amp; PTNT</t>
  </si>
  <si>
    <t>- Kinh phí đối ứng thực hiện CTMTQG Giảm nghèo bền vững</t>
  </si>
  <si>
    <t>- Kinh phí hỗ trợ áp dụng quy trình thực hành sản xuất nông nghiệp tốt trong nông nghiệp và thủy sản (lĩnh vực chăn nuôi, thủy sản ) theo Nghị quyết số 18/2021/NQ-HĐND ngày 09/12/2021</t>
  </si>
  <si>
    <t xml:space="preserve"> + Dự án 7. Nâng cao năng lực và giám sát, đánh giá Chương trình</t>
  </si>
  <si>
    <t xml:space="preserve">    Tiểu dự án 2. Giám sát đánh giá</t>
  </si>
  <si>
    <t>- Chi khen thưởng tập thể, cá nhân có thành tích xuất sắc trong Phong trào thi đua “Tây Ninh chung sức xây dựng nông thôn mới” năm 2022.</t>
  </si>
  <si>
    <t>-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</si>
  <si>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Đẩy mạnh, đa dạng hình thức thông tin, truyền thông; triển khai phong trào “Cả nước thi đua xây dựng nông thôn mới”.</t>
  </si>
  <si>
    <t xml:space="preserve">  + Kinh phí giao thực hiện chế độ tự chủ</t>
  </si>
  <si>
    <t xml:space="preserve">  + Kinh phí không thực hiện chế độ tự chủ</t>
  </si>
  <si>
    <t>Sự nghiệp nông nghiệp (Khoản: 281)</t>
  </si>
  <si>
    <t>Chi bộ máy sự nghiệp</t>
  </si>
  <si>
    <t>- Kinh phí giao thực hiện chế độ tự chủ</t>
  </si>
  <si>
    <t>- Kinh phí không thực hiện chế độ tự chủ</t>
  </si>
  <si>
    <t>Chi nhiệm vụ hoạt động sự nghiệp nông nghiệp (Kinh phí  không thực hiện chế độ tự chủ)</t>
  </si>
  <si>
    <t>Sự nghiệp lâm nghiệp (Khoản: 282)</t>
  </si>
  <si>
    <t>Chi nhiệm vụ hoạt động sự nghiệp lâm nghiệp (Kinh phí không thực hiện chế độ tự chủ)</t>
  </si>
  <si>
    <t>Sự nghiệp thủy lợi (Khoản 283)</t>
  </si>
  <si>
    <t>Chi nhiệm vụ hoạt động sự nghiệp thủy lợi (Kinh phí không thực hiện chế độ tự chủ)</t>
  </si>
  <si>
    <t>Chi sự nghiệp Môi trường (Loại 250)</t>
  </si>
  <si>
    <t>CHI CTMTQG, CTMT, NHIỆM VỤ 
(Nguồn NSTW - vốn trong nước, mã dự phòng: 100)</t>
  </si>
  <si>
    <t>Chương trình MTQG Xây dựng Nông thôn mới (mã CTMTQG: 00490)</t>
  </si>
  <si>
    <t>Chương trình mục tiêu Phát triển lâm nghiệp bền vững (mã CTMTQG: 00620)</t>
  </si>
  <si>
    <t>- Kinh phí thực hiện các nhiệm vụ môi trường (kinh phí không tự chủ)</t>
  </si>
  <si>
    <t xml:space="preserve"> - Kinh phí chi theo nhiệm vụ (kinh phí không tự chủ)</t>
  </si>
  <si>
    <t>-  Kinh phí xúc tiến thương mại (kinh phí không tự chủ)</t>
  </si>
  <si>
    <t>C.1</t>
  </si>
  <si>
    <t>C.2</t>
  </si>
  <si>
    <t>C.2.1</t>
  </si>
  <si>
    <t>C.2.2</t>
  </si>
  <si>
    <t>- Số biên chế được giao: 180 người (159 công chức, 21 HĐLĐ)</t>
  </si>
  <si>
    <t xml:space="preserve"> - Số biên chế được giao: 201 người (196 viên chức, 5 HĐLĐ)</t>
  </si>
  <si>
    <t xml:space="preserve"> - Số biên chế được giao: 135 người (133 viên chức, 2 HĐLĐ)</t>
  </si>
  <si>
    <t>- Số biên chế được giao: 56 người (53 viên chức, 3 HĐLĐ)</t>
  </si>
  <si>
    <t>- Số biên chế được giao: 10 người (viên chức)</t>
  </si>
  <si>
    <t>(Kèm theo Công văn số             /SNN-KHTC ngày       tháng     năm 2024 của Giám đốc Sở Nông nghiệp và Phát triển nông thôn)</t>
  </si>
  <si>
    <t xml:space="preserve"> - Kinh phí thực hiện nhiệm vụ được giao:</t>
  </si>
  <si>
    <t>+ Kinh phí chi bồi dưỡng đối với người làm nhiệm vụ tiếp công dân, giải quyết đơn khiếu nại, tố cáo</t>
  </si>
  <si>
    <t xml:space="preserve">+ Kinh phí hoạt động tổ chức cơ sở Đảng </t>
  </si>
  <si>
    <t>+ Kinh phí rà soát thủ tục hành chính</t>
  </si>
  <si>
    <t>+ Kinh phí mua sắm trang phục thanh tra</t>
  </si>
  <si>
    <t>+ Kinh phí duy trì, áp dụng Hệ thống QLCL ISO</t>
  </si>
  <si>
    <t>+ Kinh phí Xây dựng VBQPPL</t>
  </si>
  <si>
    <t xml:space="preserve">+ Kinh phí thanh tra, kiểm tra chuyên ngành </t>
  </si>
  <si>
    <t>+ Kinh phí đối nội, đối ngoại</t>
  </si>
  <si>
    <t>+ Kinh phí hoạt động của nhóm công tác thực hiện những giải pháp mang tính đột phá về phát triển kinh tế - xã hội lĩnh vực nông nghiệp</t>
  </si>
  <si>
    <t>+ Kinh phí hoạt động BCĐ Xây dựng nông thôn mới</t>
  </si>
  <si>
    <t>+ Kinh phí kiểm tra dự án thuộc Quy hoạch bố trí dân cư</t>
  </si>
  <si>
    <t>+ Kinh phí Hoạt động Hội đồng thẩm định dự án về hỗ trợ lãi vay (theo Quyết định số 21/2019/QĐ-UBND)</t>
  </si>
  <si>
    <t>+ Kinh phí hoạt động Hội đồng thẩm định hồ sơ cấp tỉnh về hỗ trợ liên kết sản xuất và tiêu thụ sản phẩm nông nghiệp trên địa bàn tỉnh (theo Quyết định số 23/2019/QĐ-UBND)</t>
  </si>
  <si>
    <t>+ Nhiệm vụ giám sát chữ đường, nhà máy mì</t>
  </si>
  <si>
    <t>+ Kinh phí Tổ thẩm định vùng nông nghiệp ứng dụng công nghệ cao trên địa bàn tỉnh</t>
  </si>
  <si>
    <t>+ Kinh phí trang bị xe ô tô</t>
  </si>
  <si>
    <t>Kinh phí hỗ trợ lãi vay phát triển thực hành sản xuất nông nghiệp tốt</t>
  </si>
  <si>
    <t xml:space="preserve">Kinh phí xúc tiến thương mại </t>
  </si>
  <si>
    <t>+ Kiểm tra việc chấp hành quy định của pháp luật đối với các công trình cấp nước trên địa bàn tỉnh</t>
  </si>
  <si>
    <t>+ Kinh phí thuê tư vấn xác định chỉ số giá xây dựng công trình thủy lợi</t>
  </si>
  <si>
    <t>+ Kinh phí hoạt động của tổ chức cơ sở Đảng</t>
  </si>
  <si>
    <t xml:space="preserve">+ Kinh phí Hoạt động BCĐ Chương trình mục tiêu phát triển lâm nghiệp bền vững </t>
  </si>
  <si>
    <t>+ Kinh phí hoạt động của lực lượng xử phạt vi phạm hành chính LVQLBVR</t>
  </si>
  <si>
    <t>+ Chi phí quản lý, xử lý tang vật do vi phạm hành chính</t>
  </si>
  <si>
    <t>+ Kinh phí kiểm tra chuyên ngành (lĩnh vực lâm nghiệp)</t>
  </si>
  <si>
    <t>- Kinh phí điều tra chi phí sản xuất và giá thành thóc</t>
  </si>
  <si>
    <t>- Kinh phí thực hiện nhiệm vụ được giao:</t>
  </si>
  <si>
    <t xml:space="preserve"> + Kinh phí trang bị xe ô tô</t>
  </si>
  <si>
    <t xml:space="preserve"> + Kinh phí thanh, kiểm tra chuyên ngành</t>
  </si>
  <si>
    <t xml:space="preserve">  + Chi quỹ lương theo mức lương cơ sở 1.490.000 đồng (33 biên chế)</t>
  </si>
  <si>
    <t>CHI CÂN ĐỐI NGÂN SÁCH ĐỊA PHƯƠNG (Mã DP: 200)</t>
  </si>
  <si>
    <t xml:space="preserve">- Kinh phí đề tài khoa học và công nghệ cấp cơ sở “Ứng dụng chế phẩm vi sinh vật hữu hiệu EM (Effective Microorganisms) thứ cấp trong chăn nuôi gà thịt trên địa bàn tỉnh Tây Ninh” </t>
  </si>
  <si>
    <t xml:space="preserve">Chi sự nghiệp Giáo dục, đào tạo và dạy nghề - Sự nghiệp Đào tạo và dạy nghề </t>
  </si>
  <si>
    <t>Chi sự nghiệp Khoa học và công nghệ (Kinh phí không giao quyền tự chủ)</t>
  </si>
  <si>
    <t>VĂN PHÒNG SỞ NÔNG NGHIỆP &amp; PTNT</t>
  </si>
  <si>
    <t>Chi sự nghiệp giáo dục, đào tạo và dạy nghề - Sự nghiệp đào tạo và dạy nghề (Loại 070)</t>
  </si>
  <si>
    <t>Chi sự nghiệp khoa học và công nghệ (Loại 100, khoản 101)</t>
  </si>
  <si>
    <t>Chi sự nghiệp kinh tế (Loại 280) - Kinh phí không thực hiện chế độ tự chủ (Nguồn 12)</t>
  </si>
  <si>
    <t>Sự nghiệp thủy lợi: Kinh phí không thực hiện chế độ tự chủ (Loại 280, khoản 283, nguồn 12). Bao gồm:</t>
  </si>
  <si>
    <t>- Kinh phí kiểm định, bảo quản, bảo dưỡng, sửa chữa trang thiết bị phòng, chống thiên tai và tìm kiếm cứu nạn</t>
  </si>
  <si>
    <t>- Kinh phí hoạt động của Ban chỉ huy và Văn phòng thường trực Ban Chỉ huy PTDS - PCTT và TKCN tỉnh</t>
  </si>
  <si>
    <t>Kinh phí không thực hiện chế độ tự chủ (Nguồn 12). Bao gồm:</t>
  </si>
  <si>
    <t>Kinh phí Quan trắc môi trường nuôi trồng thủy sản trên địa bàn tỉnh Tây Ninh</t>
  </si>
  <si>
    <t>Chi sự nghiệp kinh tế - Sự nghiệp thủy lợi (Loại 280, khoản 283)</t>
  </si>
  <si>
    <t>Kinh phí không thực hiện chế độ tự chủ (Nguồn 12), bao gồm:</t>
  </si>
  <si>
    <t>Chi sự nghiệp Đào tạo và dạy nghề: Kinh phí không thực hiện chế độ tự chủ (Loại 070, khoản 083, nguồn 12)</t>
  </si>
  <si>
    <t>Chi quản lý hành chính: Kinh phí không thực hiện chế độ tự chủ (Loại 340, khoản 341, nguồn 12)</t>
  </si>
  <si>
    <t>Chi quản lý hành chính: Kinh phí không thực hiện chế độ tự chủ (Loại 340 - khoản 341, nguồn 12)</t>
  </si>
  <si>
    <t>Sự nghiệp môi trường: Kinh phí không thực hiện chế độ tự chủ (Loại 250, khoản 278, nguồn 12)</t>
  </si>
  <si>
    <t xml:space="preserve">Chi sự nghiệp kinh tế - Sự nghiệp nông nghiệp: Kinh phí không thực hiện chế độ tự chủ (Loại 280, khoản 281, nguồn 12) </t>
  </si>
  <si>
    <t>Sự nghiệp kinh tế - sự nghiệp lâm nghiệp: Kinh phí không thực hiện chế độ tự chủ (Loại 280, khoản 282, nguồn 12)</t>
  </si>
  <si>
    <t>Chi sự nghiệp môi trường: Kinh phí không thực hiện chế độ tự chủ (Loại 250, khoản 278, nguồn 12)</t>
  </si>
  <si>
    <t>Sự nghiệp môi trường: Kinh phí không thực hiện chế độ tự chủ (Loại 250, khoản 251, nguồn 12)</t>
  </si>
  <si>
    <t>Kinh phí thực hiện nhiệm vụ được giao:</t>
  </si>
  <si>
    <t>Chi sự nghiệp kinh tế - Sự nghiệp lâm nghiệp (Loại 280, khoản 282)</t>
  </si>
  <si>
    <t xml:space="preserve"> + Kiểm tra việc chấp hành quy định của pháp luật đối với các công trình cấp nước trên địa bàn tỉnh</t>
  </si>
  <si>
    <t xml:space="preserve"> + Kinh phí thuê tư vấn xác định chỉ số giá xây dựng công trình thủy lợi</t>
  </si>
  <si>
    <t xml:space="preserve"> + Kinh phí Hoạt động BCĐ Chương trình mục tiêu phát triển lâm nghiệp bền vững </t>
  </si>
  <si>
    <t xml:space="preserve"> + Kinh phí hoạt động của lực lượng xử phạt vi phạm hành chính LVQLBVR</t>
  </si>
  <si>
    <t xml:space="preserve"> + Kinh phí kiểm tra chuyên ngành (lĩnh vực lâm nghiệp)</t>
  </si>
  <si>
    <t xml:space="preserve"> + Chi phí quản lý, xử lý tang vật do vi phạm hành chính</t>
  </si>
  <si>
    <t>- Kinh phí hỗ trợ hợp đồng lao động theo Nghị định số 111/NĐ-CP của Chính phủ (03 HĐLĐ)</t>
  </si>
  <si>
    <t xml:space="preserve"> + Kinh phí chi bồi dưỡng đối với người làm nhiệm vụ tiếp công dân, giải quyết đơn khiếu nại, tố cáo</t>
  </si>
  <si>
    <t xml:space="preserve"> + Kinh phí hoạt động tổ chức cơ sở Đảng </t>
  </si>
  <si>
    <t xml:space="preserve"> + Kinh phí rà soát thủ tục hành chính</t>
  </si>
  <si>
    <t xml:space="preserve"> + Kinh phí mua sắm trang phục thanh tra</t>
  </si>
  <si>
    <t xml:space="preserve"> + Kinh phí Xây dựng VBQPPL</t>
  </si>
  <si>
    <t xml:space="preserve"> + Kinh phí thanh tra, kiểm tra chuyên ngành </t>
  </si>
  <si>
    <t xml:space="preserve"> + Kinh phí đối nội, đối ngoại</t>
  </si>
  <si>
    <t xml:space="preserve"> + Kinh phí hoạt động của nhóm công tác thực hiện những giải pháp mang tính đột phá về phát triển kinh tế - xã hội lĩnh vực nông nghiệp</t>
  </si>
  <si>
    <t xml:space="preserve"> + Kinh phí kiểm tra dự án thuộc Quy hoạch bố trí dân cư</t>
  </si>
  <si>
    <t xml:space="preserve"> + Kinh phí hoạt động BCĐ Xây dựng nông thôn mới</t>
  </si>
  <si>
    <t xml:space="preserve"> + Kinh phí Hoạt động Hội đồng thẩm định dự án về hỗ trợ lãi vay (theo Quyết định số 21/2019/QĐ-UBND)</t>
  </si>
  <si>
    <t xml:space="preserve"> + Kinh phí hoạt động Hội đồng thẩm định hồ sơ cấp tỉnh về hỗ trợ liên kết sản xuất và tiêu thụ sản phẩm nông nghiệp trên địa bàn tỉnh (theo Quyết định số 23/2019/QĐ-UBND)</t>
  </si>
  <si>
    <t xml:space="preserve"> + Nhiệm vụ giám sát chữ đường, nhà máy mì</t>
  </si>
  <si>
    <t xml:space="preserve"> + Kinh phí Tổ thẩm định vùng nông nghiệp ứng dụng công nghệ cao trên địa bàn tỉnh</t>
  </si>
  <si>
    <t>j</t>
  </si>
  <si>
    <t>085</t>
  </si>
  <si>
    <t>Chương trình MTQG Giảm nghèo bền vững (mã CTMTQG: 00470)</t>
  </si>
  <si>
    <t>Chi sự nghiệp giáo dục, đào tạo và dạy nghề - Sự nghiệp đào tạo và dạy nghề: Kinh phí không thực hiện chế độ tự chủ (Loại 070, khoản 085, nguồn 12)</t>
  </si>
  <si>
    <t>B.2.2</t>
  </si>
  <si>
    <t>DỰ TOÁN CHI TỪ NGUỒN CCTL TỪ NGUỒN THU SỰ NGHIỆP CỦA ĐƠN VỊ ĐỂ THỰC HIỆN NHU CẦU TĂNG THÊM MLCS TỪ 1.490.000 ĐỒNG LÊN 1.800.000 ĐỒNG</t>
  </si>
  <si>
    <t>Nguồn trích CCTL từ nguồn thu sự nghiệp của đơn vị năm trước chuyển sang (10 biên chế)</t>
  </si>
  <si>
    <t>VĂN PHÒNG SỞ NÔNG NGHIỆP VÀ PHÁT TRIỂN NÔNG THÔN</t>
  </si>
  <si>
    <t>- Kinh phí hỗ trợ HĐLĐ theo Nghị định số 111/NĐ-CP của Chính phủ (5 người)</t>
  </si>
  <si>
    <t>- Nguồn CCTL thực hiện nhu cầu tăng MLCS từ 1.490.000 đồng lên 1.800.000 đồng (46 biên chế)</t>
  </si>
  <si>
    <t xml:space="preserve"> + Kinh phí trang bị xe ô tô (thực hiện khi có chủ trương của UBND tỉnh)</t>
  </si>
  <si>
    <t>* Kinh phí không thực hiện chế độ tự chủ (Nguồn 12)</t>
  </si>
  <si>
    <t xml:space="preserve"> Kinh phí đối ứng thực hiện CTMTQG Giảm nghèo bền vững (Mã CT: 00470)</t>
  </si>
  <si>
    <t xml:space="preserve"> - Dự án 7. Nâng cao năng lực và giám sát, đánh giá Chương trình (Mã CT: 00477)</t>
  </si>
  <si>
    <t>Chi sự nghiệp giáo dục, đào tạo và dạy nghề - Sự nghiệp đào tạo (Loại 070, khoản 085)</t>
  </si>
  <si>
    <t>Chi sự nghiệp khoa học và công nghệ (Loại 100, khoản 103)</t>
  </si>
  <si>
    <t>- Nguồn CCTL thực hiện nhu cầu tăng MLCS từ 1.490.000 đồng lên 1.800.000 đồng (16 biên chế)</t>
  </si>
  <si>
    <t>Sự nghiệp thủy lợi (khoản 283): Kinh phí không thực hiện chế độ tự chủ (Nguồn 12)</t>
  </si>
  <si>
    <t>Kinh phí không thực hiện chế độ tự chủ (Nguồn 12)</t>
  </si>
  <si>
    <t>- Nguồn CCTL thực hiện nhu cầu tăng MLCS từ 1.490.000 đồng lên 1.800.000 đồng (66 biên chế)</t>
  </si>
  <si>
    <t>- Nguồn CCTL thực hiện nhu cầu tăng MLCS từ 1.490.000 đồng lên 1.800.000 đồng (20 biên chế)</t>
  </si>
  <si>
    <t>- Nguồn CCTL thực hiện nhu cầu tăng MLCS từ 1.490.000 đồng lên 1.800.000 đồng (15 biên chế)</t>
  </si>
  <si>
    <t>- Nguồn CCTL thực hiện nhu cầu tăng MLCS từ 1.490.000 đồng lên 1.800.000 đồng (38 biên chế)</t>
  </si>
  <si>
    <t>Chi sự nghiệp môi trường (Loại 250, khoản 278)</t>
  </si>
  <si>
    <t>- Nguồn CCTL thực hiện nhu cầu tăng MLCS từ 1.490.000 đồng lên 1.800.000 đồng (48 biên chế)</t>
  </si>
  <si>
    <t>Sự nghiệp môi trường (Loại 250, khoản 251)</t>
  </si>
  <si>
    <t>- Kinh phí Quan trắc môi trường nuôi trồng thủy sản trên địa bàn tỉnh Tây Ninh</t>
  </si>
  <si>
    <t>- Nguồn CCTL thực hiện nhu cầu tăng MLCS từ 1.490.000 đồng lên 1.800.000 đồng (47 biên chế)</t>
  </si>
  <si>
    <t xml:space="preserve">- Chi bộ máy sự nghiệp, trong đó:  </t>
  </si>
  <si>
    <t>- Nguồn CCTL thực hiện nhu cầu tăng MLCS từ 1.490.000 đồng lên 1.800.000 đồng (33 biên chế)</t>
  </si>
  <si>
    <t>- Nguồn CCTL thực hiện nhu cầu tăng MLCS từ 1.490.000 đồng lên 1.800.000 đồng (10 biên chế)</t>
  </si>
  <si>
    <t>B.2.1</t>
  </si>
  <si>
    <t>Dự án 7. Nâng cao năng lực và giám sát, đánh giá Chương trình (mã CT: 00477)</t>
  </si>
  <si>
    <t>Sự nghiệp kinh tế - Sự nghiệp thủy lợi (Loại 280, khoản 283)</t>
  </si>
  <si>
    <t>- Kinh phí hỗ trợ lãi vay phát triển thực hành sản xuất nông nghiệp tốt</t>
  </si>
  <si>
    <t xml:space="preserve">- Kinh phí xúc tiến thương mại </t>
  </si>
  <si>
    <t>Sự nghiệp môi trường (Loại 250, khoản 278)</t>
  </si>
  <si>
    <t xml:space="preserve">- Dự án Ứng dụng công nghệ viễn thám và GIS để tích hợp dự báo mực nước tại hồ chứa, dự báo lũ, ngập lụt có nguy cơ xảy ra trên địa bàn tỉnh Tây Ninh </t>
  </si>
  <si>
    <t xml:space="preserve">  + Kinh phí bổ sung để đảm bảo cơ cấu quỹ lương tối đa bằng 75% trên tổng chi thường xuyên</t>
  </si>
  <si>
    <t>- Kinh phí hỗ trợ áp dụng quy trình thực hành sản xuất nông nghiệp tốt trong nông nghiệp và thủy sản (lĩnh vực trồng trọt) theo Nghị quyết số 18/2021/NQ-HĐND ngày 09/12/2020</t>
  </si>
  <si>
    <t xml:space="preserve">  + Chi quỹ lương theo mức lương cơ sở 1.490.000 đồng (47 biên chế)</t>
  </si>
  <si>
    <t xml:space="preserve"> - Kinh phí trợ cấp tiền Tết của Ủy ban nhân dân tỉnh, trong đó:</t>
  </si>
  <si>
    <t xml:space="preserve"> + Kinh phí trợ cấp tiền Tết cho công chức (44 người)</t>
  </si>
  <si>
    <t xml:space="preserve"> + Kinh phí trợ cấp tiền Tết cho HĐLĐ theo Nghị định số 111/NĐ-CP của Chính phủ (5 người)</t>
  </si>
  <si>
    <t xml:space="preserve"> + Kinh phí trợ cấp tiền Tết cho công chức (12 người)</t>
  </si>
  <si>
    <t xml:space="preserve"> + Kinh phí trợ cấp tiền Tết cho HĐLĐ theo Nghị định số 111/NĐ-CP của Chính phủ (2 người)</t>
  </si>
  <si>
    <t xml:space="preserve"> + Kinh phí trợ cấp tiền Tết cho HĐLĐ của Quỹ Phòng, chống thiên tai Tỉnh Tây Ninh (2 người) </t>
  </si>
  <si>
    <t xml:space="preserve"> + Kinh phí trợ cấp tiền Tết cho công chức, viên chức (72 người)</t>
  </si>
  <si>
    <t xml:space="preserve"> + Kinh phí trợ cấp tiền Tết cho HĐLĐ theo Nghị định số 111/NĐ-CP của Chính phủ (10 người)</t>
  </si>
  <si>
    <t xml:space="preserve"> + Kinh phí trợ cấp tiền Tết cho HĐLĐ dài hạn của Quỹ Bảo vệ và Phát triển rừng Tây Ninh (3 người) </t>
  </si>
  <si>
    <t xml:space="preserve"> + Kinh phí trợ cấp tiền Tết cho công chức, viên chức (40 người)</t>
  </si>
  <si>
    <t xml:space="preserve"> + Kinh phí trợ cấp tiền Tết cho công chức, viên chức (61 người)</t>
  </si>
  <si>
    <t xml:space="preserve"> + Kinh phí trợ cấp tiền Tết cho HĐLĐ phục vụ công tác kiểm soát giết mổ (45 người)</t>
  </si>
  <si>
    <t xml:space="preserve"> + Kinh phí trợ cấp tiền Tết cho viên chức (36 người)</t>
  </si>
  <si>
    <t xml:space="preserve"> + Kinh phí trợ cấp tiền Tết cho Hợp đồng thu hút, HĐLĐ theo Nghị định số 111/NĐ-CP của Chính phủ (7 người)</t>
  </si>
  <si>
    <t xml:space="preserve"> + Kinh phí trợ cấp tiền Tết cho viên chức (32 người)</t>
  </si>
  <si>
    <t xml:space="preserve"> + Kinh phí trợ cấp tiền Tết cho HĐLĐ theo Nghị định số 111/NĐ-CP của Chính phủ (3 người)</t>
  </si>
  <si>
    <t xml:space="preserve"> + Kinh phí trợ cấp tiền Tết cho viên chức (NSNN) (10 người)</t>
  </si>
  <si>
    <t xml:space="preserve"> + Kinh phí trợ cấp tiền Tết cho viên chức (Nguồn thu sự nghiệp) (4 người)</t>
  </si>
  <si>
    <t xml:space="preserve"> + Kinh phí trợ cấp tiền Tết cho HĐLĐ phục vụ công tác thu Phí (85 người)</t>
  </si>
  <si>
    <t>Sửa chữa trụ sở làm việc của Sở Nông nghiệp và Phát triển nông thôn tỉnh Tây Ninh và các đơn vị trực thuộc</t>
  </si>
  <si>
    <t>SO SÁNH (%)</t>
  </si>
  <si>
    <t xml:space="preserve">DỰ TOÁN </t>
  </si>
  <si>
    <t xml:space="preserve">CÙNG KỲ </t>
  </si>
  <si>
    <t>4=2/1*100</t>
  </si>
  <si>
    <t>5=2/3*100</t>
  </si>
  <si>
    <t xml:space="preserve"> - Nguồn tiết kiệm 10% chi thường xuyên (dùng làm CCTL và chính sách an sinh xã hội)</t>
  </si>
  <si>
    <t xml:space="preserve">  + Kinh phí kiểm tra, khảo sát ngành nghề nông thôn</t>
  </si>
  <si>
    <t>- Kinh phí nghỉ hưu trước tuổi theo Nghị định 108/2014/NĐ-CP,
Nghị định 113/2018/NĐ-CP, Nghị định 143/2020/NĐ-CP của Chính
phủ cho Bà Phạm Thị Bích Hà</t>
  </si>
  <si>
    <t>SỐ TIỀN 
(DỰ TOÁN GIAO)</t>
  </si>
  <si>
    <t>SNNN</t>
  </si>
  <si>
    <t>SNLN</t>
  </si>
  <si>
    <t>SNTL</t>
  </si>
  <si>
    <t>SN KT khac</t>
  </si>
  <si>
    <t>SNMT</t>
  </si>
  <si>
    <t>tết</t>
  </si>
  <si>
    <t>SNKHCN</t>
  </si>
  <si>
    <t>SNGD</t>
  </si>
  <si>
    <t>NSTW</t>
  </si>
  <si>
    <t>NSDP</t>
  </si>
  <si>
    <t>Đơn vị: Sở Nông nghiệp và Phát triển nông thôn</t>
  </si>
  <si>
    <t>CỘNG HÒA XÃ HỘI CHỦ NGHĨA VIỆT NAM</t>
  </si>
  <si>
    <t>Chương: 412</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</si>
  <si>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</si>
  <si>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</si>
  <si>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</si>
  <si>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trưởng Bộ Tài chính Sửa đổi, bổ sung một số điều của Thông tư số 61/2017/TT-BTC ngày 15/6/2017 của Bộ Tài chính hướng dẫn về công khai ngân sách đối với các đơn vị dự toán ngân sách, tổ chức được ngân sách nhà nước hỗ trợ.</t>
  </si>
  <si>
    <t>ĐV tính: Triệu đồng</t>
  </si>
  <si>
    <t xml:space="preserve">Số 
TT </t>
  </si>
  <si>
    <t>CCCN và TY</t>
  </si>
  <si>
    <t>TTKN</t>
  </si>
  <si>
    <t>CCTT và BVTV</t>
  </si>
  <si>
    <t>Dầu Tiếng</t>
  </si>
  <si>
    <t>Thủy lợi</t>
  </si>
  <si>
    <t>CCKL</t>
  </si>
  <si>
    <t>VPS</t>
  </si>
  <si>
    <t>TTNS</t>
  </si>
  <si>
    <t>4</t>
  </si>
  <si>
    <t>5=4/3*100%</t>
  </si>
  <si>
    <t>6</t>
  </si>
  <si>
    <t>Tổng số thu, chi, nộp ngân sách phí, lệ phí</t>
  </si>
  <si>
    <t xml:space="preserve"> Số thu phí, lệ phí</t>
  </si>
  <si>
    <t>Lệ phí</t>
  </si>
  <si>
    <t>Phí</t>
  </si>
  <si>
    <t xml:space="preserve"> - Phí thẩm định dự án đầu tư xây dựng</t>
  </si>
  <si>
    <t xml:space="preserve"> - Phí quảng cáo thuốc BVTV; cấp GCN đủ điều kiện kinh doanh phân bón, thuốc BVTV</t>
  </si>
  <si>
    <t>Chi từ nguồn thu phí được để lại</t>
  </si>
  <si>
    <t>Chi sự nghiệp Nông nghiệp</t>
  </si>
  <si>
    <t xml:space="preserve"> Kinh phí nhiệm vụ thường xuyên</t>
  </si>
  <si>
    <t>Kinh phí nhiệm vụ không thường xuyên</t>
  </si>
  <si>
    <t>Chi quản lý hành chính</t>
  </si>
  <si>
    <t xml:space="preserve"> Kinh phí thực hiện chế độ tự chủ </t>
  </si>
  <si>
    <t xml:space="preserve">Kinh phí không thực hiện chế độ tự chủ </t>
  </si>
  <si>
    <t xml:space="preserve"> Số phí, lệ phí nộp ngân sách nhà nước</t>
  </si>
  <si>
    <t>Dự toán chi ngân sách nhà nước</t>
  </si>
  <si>
    <t>Nguồn ngân sách trong nước</t>
  </si>
  <si>
    <t>Thu y</t>
  </si>
  <si>
    <t>BVTV</t>
  </si>
  <si>
    <t>CCTL</t>
  </si>
  <si>
    <t>Chi sự nghiệp khoa học và công nghệ</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</si>
  <si>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</si>
  <si>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</si>
  <si>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</si>
  <si>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</si>
  <si>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</si>
  <si>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</si>
  <si>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</si>
  <si>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</si>
  <si>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</si>
  <si>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</si>
  <si>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</si>
  <si>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</si>
  <si>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</si>
  <si>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</si>
  <si>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</si>
  <si>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</si>
  <si>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DT</t>
  </si>
  <si>
    <t>thu y</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</si>
  <si>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</si>
  <si>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</si>
  <si>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</si>
  <si>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</si>
  <si>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</si>
  <si>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</si>
  <si>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</si>
  <si>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</si>
  <si>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</si>
  <si>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</si>
  <si>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</si>
  <si>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</si>
  <si>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</si>
  <si>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</si>
  <si>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Chi Chương trình mục tiêu quốc gia</t>
  </si>
  <si>
    <t>11.1</t>
  </si>
  <si>
    <t xml:space="preserve">Chi Chương trình mục tiêu </t>
  </si>
  <si>
    <t>11.2</t>
  </si>
  <si>
    <t xml:space="preserve">Chương trình  MTQG XD NTM Giảm nghèo bền vững </t>
  </si>
  <si>
    <t>Chương trình MTQG Xây dựng Nông thôn mới</t>
  </si>
  <si>
    <t>Nguồn vốn viện trợ</t>
  </si>
  <si>
    <t>Nguồn vay nợ nước ngoài</t>
  </si>
  <si>
    <t>Dự toán năm 2024</t>
  </si>
  <si>
    <t>tu chu</t>
  </si>
  <si>
    <t>khong tu chu</t>
  </si>
  <si>
    <t>CTMT</t>
  </si>
  <si>
    <t>CTMTQQG</t>
  </si>
  <si>
    <t>Giam ngheo</t>
  </si>
  <si>
    <t>NTM</t>
  </si>
  <si>
    <t>-</t>
  </si>
  <si>
    <t>Nguồn ngân sách tỉnh</t>
  </si>
  <si>
    <t xml:space="preserve">Kinh phí thực hiện chế độ tự chủ </t>
  </si>
  <si>
    <t>Sự nghiệp kinh tế</t>
  </si>
  <si>
    <t>Sự nghiệp nông nghiệp</t>
  </si>
  <si>
    <t>Sự nghiệp lâm nghiệp</t>
  </si>
  <si>
    <t>Sự nghiệp thủy lợi</t>
  </si>
  <si>
    <t>Sự nghiệp kinh tế khác</t>
  </si>
  <si>
    <t>Sự nghiệp môi trường</t>
  </si>
  <si>
    <t>Nguồn ngân sách trung ương</t>
  </si>
  <si>
    <t>Chi chương trình mục tiêu, nhiệm vụ - Chương trình mục tiêu Phát triển lâm nghiệp bền vững (Mã CTMT: 00620)</t>
  </si>
  <si>
    <t>Chi chương trình mục tiêu quốc gia</t>
  </si>
  <si>
    <t>Nguồn thu</t>
  </si>
  <si>
    <t>CHI TIẾT CỤ THỂ ĐƠN VỊ</t>
  </si>
  <si>
    <t>Văn phòng Sở Nông nghiệp và Phát triển nông thôn</t>
  </si>
  <si>
    <t>Chi cục Chăn nuôi và Thú y</t>
  </si>
  <si>
    <t>Chi cục Trồng trọt và Bảo vệ thực vật</t>
  </si>
  <si>
    <t xml:space="preserve">- Phí thẩm định dự án đầu tư </t>
  </si>
  <si>
    <t>- Phí kiểm soát giết mổ động vật, sát trùng</t>
  </si>
  <si>
    <t>- Lệ phí cấp chứng chỉ hành nghề dịch vụ thú y; cấp giấy chứng nhận kiểm dịch động vật, sản phẩm động vật trên cạn</t>
  </si>
  <si>
    <t xml:space="preserve">A </t>
  </si>
  <si>
    <t>Kinh phí không thực hiện chế độ tự chủ. (Nguồn 12) Bao gồm:</t>
  </si>
  <si>
    <t>- Kinh phí chi trả chế độ nghỉ hưu theo Nghị định 108/2014/NĐ-CP, Nghị định 113/2018/NĐ-CP, Nghị định 143/2020/NĐ-CP của Chính phủ cho Ông Trần Thanh Nhã</t>
  </si>
  <si>
    <t>1.4</t>
  </si>
  <si>
    <t>* Nguồn 15</t>
  </si>
  <si>
    <t>- Kinh phí sửa chữa trạm biến áp của cơ quan Sở Nông nghiệp và Phát triển nông thôn</t>
  </si>
  <si>
    <t>Chi sự nghiệp kinh tế (Loại 280): Kinh phí không thực hiện chế độ tự chủ</t>
  </si>
  <si>
    <t>- Kinh phí xây dựng văn bản quy phạm pháp luật</t>
  </si>
  <si>
    <t>Quan trắc định kỳ hàng năm nhằm kiểm soát và dự báo chất lượng nước trong công trình thủy lợi trên địa bàn tỉnh Tây Ninh</t>
  </si>
  <si>
    <t>Sự nghiệp kinh tế khác Kinh phí không thực hiện chế độ tự chủ (Nguồn 12)</t>
  </si>
  <si>
    <t xml:space="preserve"> Kinh phí Dự án Xây dựng bản đồ cảnh báo ngập lụt vùng có nguy cơ thiệt hại do thiên tai trên địa bàn tỉnh Tây Ninh</t>
  </si>
  <si>
    <t xml:space="preserve">  + Kinh phí mua sắm trang phục thanh tra </t>
  </si>
  <si>
    <t>- Kinh phí chi trả chế độ thôi việc theo Nghị định số 46/2010/NĐ-CP ngày 27/4/2010 của Chính phủ cho Ông Phạm Tấn Tài</t>
  </si>
  <si>
    <t>- Kinh phí trả chế độ thôi việc theo Nghị định số 46/2010/NĐ-CP ngày 27/4/2010 của Chính phủ cho ông Nguyễn Viết Quế</t>
  </si>
  <si>
    <t>- Kinh phí trả chế độ thôi việc theo Nghị định số 46/2010/NĐ-CP ngày 27/4/2010 của Chính phủ cho ông Nguyễn Văn Hồng</t>
  </si>
  <si>
    <t>- Kinh phí trả chế độ thôi việc theo Nghị định số 46/2010/NĐ-CP ngày 27/4/2010 của Chính phủ cho ông Trần Văn Trạch</t>
  </si>
  <si>
    <t xml:space="preserve"> - Kinh phí thực hiện xây dựng khung giá các loại rừng trên địa bàn tỉnh Tây Ninh theo Quyết định số 339/QĐ-UBND ngày 23/02/2023 của Chủ tịch UBND tỉnh. </t>
  </si>
  <si>
    <t xml:space="preserve"> Kinh phí mua sắm, sửa chữa</t>
  </si>
  <si>
    <t>- Kinh phí chi trả chế độ thôi việc theo Nghị định số 46/2010/NĐ-CP ngày 27/4/2010 của Chính phủ cho ông Nguyễn Văn Hồng</t>
  </si>
  <si>
    <t>- Kinh phí chi trả chế độ thôi việc theo Nghị định số 115/2020/NĐ-CP ngày 25/9/202 của Chính phủ cho ông Trần Văn Re</t>
  </si>
  <si>
    <t>- Kinh phí chi trả chế độ thôi việc theo Nghị định số 115/2020/NĐ-CP ngày 25/9/202 của Chính phủ cho ông Nguyễn Văn Huấn</t>
  </si>
  <si>
    <t>- Tập huấn nông dân về bảo vệ thực vật</t>
  </si>
  <si>
    <t>- Kinh phí phòng chống dịch bệnh rầy nâu hại lúa và rệp sáp hại mì</t>
  </si>
  <si>
    <t>- Kinh phí quản lý dịch hại cây trồng</t>
  </si>
  <si>
    <t>- Kiểm tra, giám sát điều kiện đảm bảo chất lượng vật tư nông nghiệp trên địa bàn tỉnh</t>
  </si>
  <si>
    <t>3.3</t>
  </si>
  <si>
    <t>- Kinh phí trả chế độ thôi việc theo Nghị định số 115/2020/NĐ-CP ngày 25/9/2020 của Chính phủ cho ông Phan Văn Tư</t>
  </si>
  <si>
    <t>-+ Kinh phí trả chế độ thôi việc theo Nghị định số 46/2010/NĐ-CP ngày 27/4/2010 của Chính phủ cho ông Nguyễn Thành Thúc</t>
  </si>
  <si>
    <t>y</t>
  </si>
  <si>
    <t>u</t>
  </si>
  <si>
    <t>- Kinh phí Điều tra, cung cấp số liệu hoàn thiện cơ sở dữ liệu về nuôi trồng thủy sản</t>
  </si>
  <si>
    <t>z</t>
  </si>
  <si>
    <t>Xây dựng vùng chăn nuôi gia cầm an toàn dịch bệnh đối với bệnh cúm gia cầm và Niu-cát-xơn</t>
  </si>
  <si>
    <t>x</t>
  </si>
  <si>
    <t>Giám sát an toàn thực phẩm chuỗi thịt gia súc, gia cầm tiêu thụ trong nước</t>
  </si>
  <si>
    <t>v</t>
  </si>
  <si>
    <t>Nâng cao năng lực quản lý về thuốc, vắc xin thú y đảm bảo chất lượng, an toàn, hiệu quả</t>
  </si>
  <si>
    <t>Chi quản lý hành chính Kinh phí không giao thực hiện chế độ tự chủ (Loại 340, khoản 341)</t>
  </si>
  <si>
    <t>- Kinh phí chi trả chế độ thôi việc theo Nghị định số 46/2010/NĐ-CP ngày 27/4/2010 và Nghị định số 115/2020/NĐ-CP ngày 25/9/202 của Chính phủ cho ông Trần Thanh Xuân (12 -341)</t>
  </si>
  <si>
    <t>Kinh phí hỗ trợ hợp đồng lao động theo Nghị định số 111/NĐ-CP của Chính phủ (01 HĐLĐ)</t>
  </si>
  <si>
    <t>Kinh phí ban biên tập và đăng bài trên cổng thông tin điện tử năm 2024</t>
  </si>
  <si>
    <t>- Kinh phí trả chế độ thôi việc theo Nghị định số 29/2023/NĐ-CP
ngày 03/6/2023 của Chính phủ cho bà Nguyễn Kiêm Phượng</t>
  </si>
  <si>
    <t>- Kinh phí trả chế độ thôi việc theo Nghị định số 115/2020/NĐ-CP
ngày 25/9/2020 của Chính phủ cho bà Nguyễn Thị Hải Đường</t>
  </si>
  <si>
    <t>Quản lý hành chính 12-341</t>
  </si>
  <si>
    <t>- Kinh phí trang bị xe ô tô phục vụ công tác chung cho Trung tâm Nước sạch và Vệ sinh môi trường nông thôn</t>
  </si>
  <si>
    <t xml:space="preserve"> - Kinh phí chi trả bảo hành công trình xây dựng, lắp đặt điện 3 pha tại các trạm cấp nước tập trung huyện Bến Cầu, Trảng Bàng và huyện Tân Biên</t>
  </si>
  <si>
    <t xml:space="preserve"> - Sử dụng công nghệ lắng Lamen trong xử lý nước</t>
  </si>
  <si>
    <t xml:space="preserve"> - Gia hạn giếng khoan</t>
  </si>
  <si>
    <t>- Kinh phí lắp đặt các thiết bị quan trắc tại các công trình cấp nước tập trung</t>
  </si>
  <si>
    <t>Chi quản lý nhà nước: Kinh phí không thực hiện chế độ tự chủ (Loại 340, khoản 341, nguồn 12)</t>
  </si>
  <si>
    <t>Nâng cao năng lực và giám sát, đánh giá Chương trình
' --&gt; Tiểu DA 2: Giám sát, đánh giá.</t>
  </si>
  <si>
    <t>- Đào tạo nâng cao năng lực đội ngũ cán bộ làm công tác xây dựng nông thôn mới các cấp, nâng cao nhận thức và chuyển đổi tư duy của người dân và cộng đồng.</t>
  </si>
  <si>
    <t>Sự nghiệp kinh tế - sự nghiệp nông nghiệp: Kinh phí không thực hiện chế độ tự chủ (Loại 280 - Khoản 281, nguồn: 12)</t>
  </si>
  <si>
    <t>- Hỗ trợ cơ giới hóa, ứng dụng công nghệ cao trong sản xuất nông nghiệp hiện đại</t>
  </si>
  <si>
    <t>- Duy tu, bảo dưỡng công trình cấp nước tại các xã NTM, NTM nâng cao năm 2023</t>
  </si>
  <si>
    <t xml:space="preserve"> Nâng cấp Hệ thống điện tại Công trình cấp nước ấp Đồng Kèn 2, xã Tân Thành, huyện Tân Châu thuộc các xã NTM, NTM nâng cao năm 2025</t>
  </si>
  <si>
    <t>THỰC HIỆN KỲ BÁO CÁO QUÝ II NĂM 2024</t>
  </si>
  <si>
    <t>THỰC HIỆN CÙNG KỲ QUÝ II NĂM 2023</t>
  </si>
  <si>
    <r>
      <t xml:space="preserve">PHỤ LỤC
 BIỂU THU, CHI DỰ TOÁN NGÂN SÁCH NHÀ NƯỚC QUÝ II NĂM 2024
</t>
    </r>
    <r>
      <rPr>
        <i/>
        <sz val="13"/>
        <rFont val="Times New Roman"/>
        <family val="1"/>
      </rPr>
      <t>(kèm theo Báo cáo số           /BC-SNN ngày        tháng 7 năm 2024 của Sở Nông nghiệp và Phát triển nông thôn)</t>
    </r>
  </si>
  <si>
    <t>CÔNG KHAI THỰC HIỆN DỰ TOÁN THU - CHI NGÂN SÁCH QUÝ II NĂM 2024</t>
  </si>
  <si>
    <t>Thực
hiện quý II năm 2024</t>
  </si>
  <si>
    <t>Ước thực hiện quý II/Dự toán năm (tỷ lệ %)</t>
  </si>
  <si>
    <t>Ước thực hiện quý II năm 2024 so với cùng kỳ năm 2023 
(tỷ lệ %)</t>
  </si>
  <si>
    <t>Thực
hiện quý II năm 2023</t>
  </si>
  <si>
    <t xml:space="preserve">        Sở Nông nghiệp và Phát triển nông thôn công khai tình hình thực hiện dự toán thu - chi ngân sách quý II năm 2024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</si>
</sst>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0_ ;\-#,##0\ "/>
    <numFmt numFmtId="168" formatCode="_(* #,##0_);_(* \(#,##0\);_(* &quot;-&quot;??_);_(@_)"/>
    <numFmt numFmtId="169" formatCode="_-* #,##0\ _₫_-;\-* #,##0\ _₫_-;_-* &quot;-&quot;\ _₫_-;_-@_-"/>
    <numFmt numFmtId="170" formatCode="&quot;\&quot;#,##0.00;[Red]&quot;\&quot;&quot;\&quot;&quot;\&quot;&quot;\&quot;&quot;\&quot;&quot;\&quot;\-#,##0.00"/>
    <numFmt numFmtId="171" formatCode="&quot;\&quot;#,##0;[Red]&quot;\&quot;&quot;\&quot;\-#,##0"/>
    <numFmt numFmtId="172" formatCode="\$#,##0\ ;\(\$#,##0\)"/>
    <numFmt numFmtId="173" formatCode="&quot;\&quot;#,##0.00;[Red]&quot;\&quot;\-#,##0.00"/>
    <numFmt numFmtId="174" formatCode="&quot;\&quot;#,##0;[Red]&quot;\&quot;\-#,##0"/>
    <numFmt numFmtId="175" formatCode="#,##0;[Red]#,##0"/>
    <numFmt numFmtId="176" formatCode="#,##0.0_);\(#,##0.0\)"/>
    <numFmt numFmtId="177" formatCode="_(* #.##0.00_);_(* \(#.##0.00\);_(* &quot;-&quot;??_);_(@_)"/>
    <numFmt numFmtId="178" formatCode="#,##0.000_);\(#,##0.000\)"/>
    <numFmt numFmtId="179" formatCode="_-&quot;€&quot;* #,##0_-;\-&quot;€&quot;* #,##0_-;_-&quot;€&quot;* &quot;-&quot;_-;_-@_-"/>
    <numFmt numFmtId="180" formatCode="_-* #,##0\ &quot;€&quot;_-;\-* #,##0\ &quot;€&quot;_-;_-* &quot;-&quot;\ &quot;€&quot;_-;_-@_-"/>
    <numFmt numFmtId="181" formatCode="_-* #,##0\ _F_-;\-* #,##0\ _F_-;_-* &quot;-&quot;\ _F_-;_-@_-"/>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00"/>
    <numFmt numFmtId="187" formatCode="_(* #,##0.0000_);_(* \(#,##0.0000\);_(* &quot;-&quot;??_);_(@_)"/>
    <numFmt numFmtId="188" formatCode="0.0%;[Red]\(0.0%\)"/>
    <numFmt numFmtId="189" formatCode="_ * #,##0.00_)&quot;£&quot;_ ;_ * \(#,##0.00\)&quot;£&quot;_ ;_ * &quot;-&quot;??_)&quot;£&quot;_ ;_ @_ "/>
    <numFmt numFmtId="190" formatCode="_-&quot;$&quot;* #,##0.00_-;\-&quot;$&quot;* #,##0.00_-;_-&quot;$&quot;* &quot;-&quot;??_-;_-@_-"/>
    <numFmt numFmtId="191" formatCode="0.0%;\(0.0%\)"/>
    <numFmt numFmtId="192" formatCode="0.000_)"/>
    <numFmt numFmtId="193" formatCode="&quot;C&quot;#,##0.00_);\(&quot;C&quot;#,##0.00\)"/>
    <numFmt numFmtId="194" formatCode="_ &quot;\&quot;* #,##0.00_ ;_ &quot;\&quot;* &quot;\&quot;&quot;\&quot;&quot;\&quot;&quot;\&quot;&quot;\&quot;&quot;\&quot;&quot;\&quot;&quot;\&quot;&quot;\&quot;\-#,##0.00_ ;_ &quot;\&quot;* &quot;-&quot;??_ ;_ @_ "/>
    <numFmt numFmtId="195" formatCode="&quot;C&quot;#,##0_);\(&quot;C&quot;#,##0\)"/>
    <numFmt numFmtId="196" formatCode="&quot;$&quot;\ \ \ \ #,##0_);\(&quot;$&quot;\ \ \ #,##0\)"/>
    <numFmt numFmtId="197" formatCode="&quot;$&quot;\ \ \ \ \ #,##0_);\(&quot;$&quot;\ \ \ \ \ #,##0\)"/>
    <numFmt numFmtId="198" formatCode="&quot;C&quot;#,##0_);[Red]\(&quot;C&quot;#,##0\)"/>
    <numFmt numFmtId="199" formatCode="#,###;\-#,###;&quot;&quot;;_(@_)"/>
    <numFmt numFmtId="200" formatCode="#,##0_ ;[Red]\-#,##0\ "/>
    <numFmt numFmtId="201" formatCode="#,##0\ &quot;$&quot;_);[Red]\(#,##0\ &quot;$&quot;\)"/>
    <numFmt numFmtId="202" formatCode="&quot;$&quot;###,0&quot;.&quot;00_);[Red]\(&quot;$&quot;###,0&quot;.&quot;00\)"/>
    <numFmt numFmtId="203" formatCode="&quot;\&quot;#,##0;[Red]\-&quot;\&quot;#,##0"/>
    <numFmt numFmtId="204" formatCode="&quot;\&quot;#,##0.00;\-&quot;\&quot;#,##0.00"/>
    <numFmt numFmtId="205" formatCode="#,##0.00\ &quot;F&quot;;[Red]\-#,##0.00\ &quot;F&quot;"/>
    <numFmt numFmtId="206" formatCode="#,##0\ &quot;F&quot;;\-#,##0\ &quot;F&quot;"/>
    <numFmt numFmtId="207" formatCode="#,##0\ &quot;F&quot;;[Red]\-#,##0\ &quot;F&quot;"/>
    <numFmt numFmtId="208" formatCode="_-* #,##0\ &quot;F&quot;_-;\-* #,##0\ &quot;F&quot;_-;_-* &quot;-&quot;\ &quot;F&quot;_-;_-@_-"/>
    <numFmt numFmtId="209" formatCode="#,##0.00\ &quot;F&quot;;\-#,##0.00\ &quot;F&quot;"/>
    <numFmt numFmtId="210" formatCode="_-&quot;$&quot;* #,##0_-;\-&quot;$&quot;* #,##0_-;_-&quot;$&quot;* &quot;-&quot;_-;_-@_-"/>
  </numFmts>
  <fonts count="18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Times New Roman"/>
      <family val="1"/>
    </font>
    <font>
      <b/>
      <sz val="13"/>
      <name val="Times New Roman"/>
      <family val="1"/>
    </font>
    <font>
      <i/>
      <sz val="13"/>
      <name val="Times New Roman"/>
      <family val="1"/>
    </font>
    <font>
      <sz val="10"/>
      <name val="Arial"/>
      <family val="2"/>
    </font>
    <font>
      <b/>
      <i/>
      <sz val="13"/>
      <name val="Times New Roman"/>
      <family val="1"/>
    </font>
    <font>
      <sz val="10"/>
      <name val="VNI-Times"/>
    </font>
    <font>
      <sz val="12"/>
      <name val="Times New Roman"/>
      <family val="1"/>
    </font>
    <font>
      <sz val="10"/>
      <name val="Arial"/>
      <family val="2"/>
    </font>
    <font>
      <b/>
      <u/>
      <sz val="13"/>
      <name val="Times New Roman"/>
      <family val="1"/>
    </font>
    <font>
      <u/>
      <sz val="13"/>
      <name val="Times New Roman"/>
      <family val="1"/>
    </font>
    <font>
      <sz val="11"/>
      <color theme="1"/>
      <name val="Times New Roman"/>
      <family val="1"/>
    </font>
    <font>
      <b/>
      <sz val="14"/>
      <color theme="1"/>
      <name val="Times New Roman"/>
      <family val="1"/>
    </font>
    <font>
      <i/>
      <sz val="14"/>
      <color theme="1"/>
      <name val="Times New Roman"/>
      <family val="1"/>
    </font>
    <font>
      <i/>
      <sz val="14"/>
      <color rgb="FF0000FF"/>
      <name val="Times New Roman"/>
      <family val="1"/>
    </font>
    <font>
      <b/>
      <sz val="11"/>
      <color theme="1"/>
      <name val="Times New Roman"/>
      <family val="1"/>
    </font>
    <font>
      <b/>
      <sz val="8"/>
      <color theme="1"/>
      <name val="Times New Roman"/>
      <family val="1"/>
    </font>
    <font>
      <sz val="8"/>
      <color theme="1"/>
      <name val="Times New Roman"/>
      <family val="1"/>
    </font>
    <font>
      <b/>
      <u/>
      <sz val="11"/>
      <color rgb="FFFF0000"/>
      <name val="Times New Roman"/>
      <family val="1"/>
    </font>
    <font>
      <b/>
      <sz val="11"/>
      <color rgb="FFC00000"/>
      <name val="Times New Roman"/>
      <family val="1"/>
    </font>
    <font>
      <b/>
      <sz val="11"/>
      <color rgb="FF00B050"/>
      <name val="Times New Roman"/>
      <family val="1"/>
    </font>
    <font>
      <sz val="11"/>
      <name val="Times New Roman"/>
      <family val="1"/>
    </font>
    <font>
      <sz val="11"/>
      <color rgb="FF0000FF"/>
      <name val="Times New Roman"/>
      <family val="1"/>
    </font>
    <font>
      <sz val="11"/>
      <color rgb="FF006600"/>
      <name val="Times New Roman"/>
      <family val="1"/>
    </font>
    <font>
      <sz val="11"/>
      <color rgb="FFFF00FF"/>
      <name val="Times New Roman"/>
      <family val="1"/>
    </font>
    <font>
      <b/>
      <sz val="11"/>
      <color rgb="FF00B0F0"/>
      <name val="Times New Roman"/>
      <family val="1"/>
    </font>
    <font>
      <b/>
      <i/>
      <sz val="11"/>
      <name val="Times New Roman"/>
      <family val="1"/>
    </font>
    <font>
      <b/>
      <i/>
      <sz val="12"/>
      <name val="Times New Roman"/>
      <family val="1"/>
    </font>
    <font>
      <b/>
      <i/>
      <sz val="11"/>
      <color rgb="FFC00000"/>
      <name val="Times New Roman"/>
      <family val="1"/>
    </font>
    <font>
      <b/>
      <i/>
      <sz val="11"/>
      <color rgb="FF0000FF"/>
      <name val="Times New Roman"/>
      <family val="1"/>
    </font>
    <font>
      <b/>
      <u/>
      <sz val="11"/>
      <color rgb="FFFF00FF"/>
      <name val="Times New Roman"/>
      <family val="1"/>
    </font>
    <font>
      <b/>
      <u/>
      <sz val="11"/>
      <color rgb="FF00B050"/>
      <name val="Times New Roman"/>
      <family val="1"/>
    </font>
    <font>
      <b/>
      <i/>
      <sz val="11"/>
      <color theme="1"/>
      <name val="Times New Roman"/>
      <family val="1"/>
    </font>
    <font>
      <b/>
      <sz val="11"/>
      <color rgb="FF0000FF"/>
      <name val="Times New Roman"/>
      <family val="1"/>
    </font>
    <font>
      <i/>
      <sz val="11"/>
      <name val="Times New Roman"/>
      <family val="1"/>
    </font>
    <font>
      <i/>
      <sz val="12"/>
      <color rgb="FF00B050"/>
      <name val="Times New Roman"/>
      <family val="1"/>
    </font>
    <font>
      <i/>
      <sz val="11"/>
      <color rgb="FF0000FF"/>
      <name val="Times New Roman"/>
      <family val="1"/>
    </font>
    <font>
      <i/>
      <sz val="11"/>
      <color rgb="FF006600"/>
      <name val="Times New Roman"/>
      <family val="1"/>
    </font>
    <font>
      <i/>
      <sz val="11"/>
      <color rgb="FFFF00FF"/>
      <name val="Times New Roman"/>
      <family val="1"/>
    </font>
    <font>
      <b/>
      <sz val="11"/>
      <color rgb="FF0070C0"/>
      <name val="Times New Roman"/>
      <family val="1"/>
    </font>
    <font>
      <i/>
      <sz val="11"/>
      <color theme="1"/>
      <name val="Times New Roman"/>
      <family val="1"/>
    </font>
    <font>
      <b/>
      <sz val="9"/>
      <color indexed="81"/>
      <name val="Tahoma"/>
      <family val="2"/>
    </font>
    <font>
      <sz val="9"/>
      <color indexed="81"/>
      <name val="Tahoma"/>
      <family val="2"/>
    </font>
    <font>
      <i/>
      <u/>
      <sz val="13"/>
      <name val="Times New Roman"/>
      <family val="1"/>
    </font>
    <font>
      <b/>
      <sz val="14"/>
      <name val="Times New Roman"/>
      <family val="1"/>
    </font>
    <font>
      <sz val="13"/>
      <color rgb="FFFF0000"/>
      <name val="Times New Roman"/>
      <family val="1"/>
    </font>
    <font>
      <i/>
      <sz val="13"/>
      <color rgb="FFFF0000"/>
      <name val="Times New Roman"/>
      <family val="1"/>
    </font>
    <font>
      <b/>
      <sz val="13"/>
      <color rgb="FFFF0000"/>
      <name val="Times New Roman"/>
      <family val="1"/>
    </font>
    <font>
      <b/>
      <u/>
      <sz val="13"/>
      <color rgb="FFFF0000"/>
      <name val="Times New Roman"/>
      <family val="1"/>
    </font>
    <font>
      <i/>
      <u/>
      <sz val="13"/>
      <color rgb="FFFF0000"/>
      <name val="Times New Roman"/>
      <family val="1"/>
    </font>
    <font>
      <u/>
      <sz val="13"/>
      <color rgb="FFFF0000"/>
      <name val="Times New Roman"/>
      <family val="1"/>
    </font>
    <font>
      <b/>
      <i/>
      <sz val="13"/>
      <color rgb="FFFF0000"/>
      <name val="Times New Roman"/>
      <family val="1"/>
    </font>
    <font>
      <sz val="13"/>
      <name val=".VnTime"/>
      <family val="2"/>
    </font>
    <font>
      <sz val="14"/>
      <name val="Times New Roman"/>
      <family val="1"/>
    </font>
    <font>
      <sz val="10"/>
      <name val="Arial"/>
      <family val="2"/>
    </font>
    <font>
      <b/>
      <sz val="13"/>
      <color rgb="FFC00000"/>
      <name val="Times New Roman"/>
      <family val="1"/>
    </font>
    <font>
      <b/>
      <sz val="13"/>
      <color rgb="FF0070C0"/>
      <name val="Times New Roman"/>
      <family val="1"/>
    </font>
    <font>
      <b/>
      <sz val="13"/>
      <color rgb="FF7030A0"/>
      <name val="Times New Roman"/>
      <family val="1"/>
    </font>
    <font>
      <b/>
      <i/>
      <sz val="13"/>
      <color rgb="FF00660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VNI-Times"/>
    </font>
    <font>
      <b/>
      <sz val="12"/>
      <name val="VNI-Times"/>
    </font>
    <font>
      <sz val="14"/>
      <name val="??"/>
      <family val="3"/>
      <charset val="129"/>
    </font>
    <font>
      <sz val="14"/>
      <name val="뼻뮝"/>
      <family val="3"/>
      <charset val="129"/>
    </font>
    <font>
      <sz val="12"/>
      <name val="뼻뮝"/>
      <family val="1"/>
      <charset val="129"/>
    </font>
    <font>
      <sz val="12"/>
      <name val="바탕체"/>
      <family val="1"/>
      <charset val="129"/>
    </font>
    <font>
      <sz val="10"/>
      <name val="굴림체"/>
      <family val="3"/>
      <charset val="129"/>
    </font>
    <font>
      <sz val="10"/>
      <name val="Arial"/>
      <family val="2"/>
      <charset val="204"/>
    </font>
    <font>
      <sz val="14"/>
      <name val=".VnTime"/>
      <family val="2"/>
    </font>
    <font>
      <sz val="12"/>
      <name val=".VnTime"/>
      <family val="2"/>
    </font>
    <font>
      <sz val="10"/>
      <name val="Arial"/>
      <family val="2"/>
      <charset val="163"/>
    </font>
    <font>
      <sz val="10"/>
      <color indexed="8"/>
      <name val="Arial"/>
      <family val="2"/>
    </font>
    <font>
      <sz val="10"/>
      <name val="Times New Roman"/>
      <family val="1"/>
    </font>
    <font>
      <sz val="11"/>
      <color indexed="8"/>
      <name val="Calibri"/>
      <family val="2"/>
      <charset val="163"/>
    </font>
    <font>
      <sz val="12"/>
      <name val=".VnArial Narrow"/>
      <family val="2"/>
    </font>
    <font>
      <b/>
      <sz val="12"/>
      <name val=".VnTime"/>
      <family val="2"/>
    </font>
    <font>
      <sz val="10"/>
      <name val="?? ??"/>
      <family val="1"/>
      <charset val="136"/>
    </font>
    <font>
      <sz val="12"/>
      <name val="????"/>
      <family val="1"/>
      <charset val="136"/>
    </font>
    <font>
      <sz val="12"/>
      <name val="Courier"/>
      <family val="3"/>
    </font>
    <font>
      <sz val="12"/>
      <name val="|??¢¥¢¬¨Ï"/>
      <family val="1"/>
      <charset val="129"/>
    </font>
    <font>
      <sz val="10"/>
      <name val="MS Sans Serif"/>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7"/>
      <name val="Small Font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0"/>
      <name val="VN AvantGBook"/>
    </font>
    <font>
      <b/>
      <sz val="16"/>
      <name val=".VnTime"/>
      <family val="2"/>
    </font>
    <font>
      <sz val="9"/>
      <name val=".VnTime"/>
      <family val="2"/>
    </font>
    <font>
      <sz val="14"/>
      <name val=".VnArial"/>
      <family val="2"/>
    </font>
    <font>
      <sz val="10"/>
      <name val=" "/>
      <family val="1"/>
      <charset val="136"/>
    </font>
    <font>
      <sz val="12"/>
      <name val="바탕체"/>
      <family val="3"/>
    </font>
    <font>
      <sz val="9"/>
      <name val="Arial"/>
      <family val="2"/>
    </font>
    <font>
      <sz val="11"/>
      <color theme="1"/>
      <name val="Calibri"/>
      <family val="2"/>
      <charset val="163"/>
      <scheme val="minor"/>
    </font>
    <font>
      <sz val="11"/>
      <color theme="1"/>
      <name val="Times New Roman"/>
      <family val="2"/>
      <charset val="163"/>
    </font>
    <font>
      <u/>
      <sz val="11"/>
      <color theme="10"/>
      <name val="times new roman"/>
      <family val="2"/>
      <charset val="163"/>
    </font>
    <font>
      <sz val="11"/>
      <color theme="1"/>
      <name val="Calibri"/>
      <family val="2"/>
    </font>
    <font>
      <sz val="14"/>
      <color theme="1"/>
      <name val="Times New Roman"/>
      <family val="2"/>
      <charset val="163"/>
    </font>
    <font>
      <b/>
      <sz val="13"/>
      <color theme="4"/>
      <name val="Times New Roman"/>
      <family val="1"/>
    </font>
    <font>
      <b/>
      <sz val="14"/>
      <color theme="4"/>
      <name val="Times New Roman"/>
      <family val="1"/>
    </font>
    <font>
      <b/>
      <sz val="11"/>
      <name val="Times New Roman"/>
      <family val="1"/>
    </font>
    <font>
      <sz val="11"/>
      <color indexed="9"/>
      <name val="Arial"/>
      <family val="2"/>
    </font>
    <font>
      <b/>
      <sz val="12"/>
      <name val="Times New Roman"/>
      <family val="1"/>
    </font>
    <font>
      <b/>
      <sz val="13"/>
      <color theme="0"/>
      <name val="Times New Roman"/>
      <family val="1"/>
    </font>
    <font>
      <b/>
      <sz val="14"/>
      <color theme="0"/>
      <name val="Times New Roman"/>
      <family val="1"/>
    </font>
    <font>
      <b/>
      <i/>
      <sz val="12"/>
      <color theme="0"/>
      <name val="Times New Roman"/>
      <family val="1"/>
    </font>
    <font>
      <i/>
      <sz val="12"/>
      <name val="Times New Roman"/>
      <family val="1"/>
    </font>
    <font>
      <i/>
      <sz val="14"/>
      <color theme="0"/>
      <name val="Times New Roman"/>
      <family val="1"/>
    </font>
    <font>
      <i/>
      <sz val="14"/>
      <name val="Times New Roman"/>
      <family val="1"/>
    </font>
    <font>
      <b/>
      <sz val="12"/>
      <color theme="0"/>
      <name val="Times New Roman"/>
      <family val="1"/>
    </font>
    <font>
      <sz val="12"/>
      <color theme="0"/>
      <name val="Times New Roman"/>
      <family val="1"/>
    </font>
    <font>
      <sz val="13"/>
      <color theme="0"/>
      <name val="Times New Roman"/>
      <family val="1"/>
    </font>
    <font>
      <i/>
      <sz val="12"/>
      <color theme="0"/>
      <name val="Times New Roman"/>
      <family val="1"/>
    </font>
    <font>
      <b/>
      <sz val="12"/>
      <color rgb="FFFF0000"/>
      <name val="Times New Roman"/>
      <family val="1"/>
    </font>
    <font>
      <i/>
      <sz val="11"/>
      <color theme="0"/>
      <name val="Times New Roman"/>
      <family val="1"/>
    </font>
    <font>
      <sz val="14"/>
      <color theme="0"/>
      <name val="Times New Roman"/>
      <family val="1"/>
    </font>
    <font>
      <i/>
      <sz val="13"/>
      <color theme="0"/>
      <name val="Times New Roman"/>
      <family val="1"/>
    </font>
    <font>
      <sz val="11"/>
      <color theme="0"/>
      <name val="Times New Roman"/>
      <family val="1"/>
    </font>
    <font>
      <b/>
      <sz val="13"/>
      <color theme="6"/>
      <name val="Times New Roman"/>
      <family val="1"/>
    </font>
    <font>
      <b/>
      <i/>
      <sz val="13"/>
      <color theme="6"/>
      <name val="Times New Roman"/>
      <family val="1"/>
    </font>
    <font>
      <sz val="8"/>
      <color rgb="FF000000"/>
      <name val="TimesNewRomanPSMT"/>
    </font>
    <font>
      <b/>
      <i/>
      <sz val="14"/>
      <name val="Times New Roman"/>
      <family val="1"/>
    </font>
  </fonts>
  <fills count="61">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bgColor indexed="26"/>
      </patternFill>
    </fill>
    <fill>
      <patternFill patternType="solid">
        <fgColor indexed="26"/>
        <bgColor indexed="9"/>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9"/>
        <bgColor indexed="10"/>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theme="7" tint="0.59999389629810485"/>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8"/>
      </top>
      <bottom style="hair">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s>
  <cellStyleXfs count="545">
    <xf numFmtId="0" fontId="0" fillId="0" borderId="0"/>
    <xf numFmtId="166" fontId="8" fillId="0" borderId="0" applyFont="0" applyFill="0" applyBorder="0" applyAlignment="0" applyProtection="0"/>
    <xf numFmtId="0" fontId="8" fillId="0" borderId="0"/>
    <xf numFmtId="0" fontId="8" fillId="0" borderId="0"/>
    <xf numFmtId="0" fontId="10" fillId="0" borderId="0"/>
    <xf numFmtId="43" fontId="12" fillId="0" borderId="0" applyFont="0" applyFill="0" applyBorder="0" applyAlignment="0" applyProtection="0"/>
    <xf numFmtId="0" fontId="56" fillId="0" borderId="0"/>
    <xf numFmtId="179" fontId="80" fillId="0" borderId="0" applyFont="0" applyFill="0" applyBorder="0" applyAlignment="0" applyProtection="0"/>
    <xf numFmtId="170" fontId="8" fillId="0" borderId="0" applyFont="0" applyFill="0" applyBorder="0" applyAlignment="0" applyProtection="0"/>
    <xf numFmtId="0" fontId="96" fillId="0" borderId="0" applyFont="0" applyFill="0" applyBorder="0" applyAlignment="0" applyProtection="0"/>
    <xf numFmtId="171" fontId="8" fillId="0" borderId="0" applyFont="0" applyFill="0" applyBorder="0" applyAlignment="0" applyProtection="0"/>
    <xf numFmtId="0" fontId="8" fillId="0" borderId="0" applyNumberFormat="0" applyFill="0" applyBorder="0" applyAlignment="0" applyProtection="0"/>
    <xf numFmtId="40" fontId="82" fillId="0" borderId="0" applyFont="0" applyFill="0" applyBorder="0" applyAlignment="0" applyProtection="0"/>
    <xf numFmtId="38" fontId="82" fillId="0" borderId="0" applyFont="0" applyFill="0" applyBorder="0" applyAlignment="0" applyProtection="0"/>
    <xf numFmtId="164" fontId="97" fillId="0" borderId="0" applyFont="0" applyFill="0" applyBorder="0" applyAlignment="0" applyProtection="0"/>
    <xf numFmtId="165" fontId="97" fillId="0" borderId="0" applyFont="0" applyFill="0" applyBorder="0" applyAlignment="0" applyProtection="0"/>
    <xf numFmtId="6" fontId="98" fillId="0" borderId="0" applyFont="0" applyFill="0" applyBorder="0" applyAlignment="0" applyProtection="0"/>
    <xf numFmtId="0" fontId="11" fillId="0" borderId="0">
      <alignment vertical="center"/>
    </xf>
    <xf numFmtId="0" fontId="8" fillId="0" borderId="0" applyFont="0" applyFill="0" applyBorder="0" applyAlignment="0" applyProtection="0"/>
    <xf numFmtId="0" fontId="8" fillId="0" borderId="0" applyFont="0" applyFill="0" applyBorder="0" applyAlignment="0" applyProtection="0"/>
    <xf numFmtId="0" fontId="99" fillId="0" borderId="0"/>
    <xf numFmtId="0" fontId="8" fillId="0" borderId="0" applyNumberFormat="0" applyFill="0" applyBorder="0" applyAlignment="0" applyProtection="0"/>
    <xf numFmtId="180" fontId="10" fillId="0" borderId="0" applyFont="0" applyFill="0" applyBorder="0" applyAlignment="0" applyProtection="0"/>
    <xf numFmtId="180" fontId="10" fillId="0" borderId="0" applyFont="0" applyFill="0" applyBorder="0" applyAlignment="0" applyProtection="0"/>
    <xf numFmtId="0" fontId="100" fillId="0" borderId="0"/>
    <xf numFmtId="0" fontId="100" fillId="0" borderId="0"/>
    <xf numFmtId="181" fontId="89" fillId="0" borderId="0" applyFont="0" applyFill="0" applyBorder="0" applyAlignment="0" applyProtection="0"/>
    <xf numFmtId="0" fontId="91" fillId="0" borderId="0">
      <alignment vertical="top"/>
    </xf>
    <xf numFmtId="0" fontId="91" fillId="0" borderId="0">
      <alignment vertical="top"/>
    </xf>
    <xf numFmtId="180" fontId="10" fillId="0" borderId="0" applyFont="0" applyFill="0" applyBorder="0" applyAlignment="0" applyProtection="0"/>
    <xf numFmtId="179" fontId="80" fillId="0" borderId="0" applyFont="0" applyFill="0" applyBorder="0" applyAlignment="0" applyProtection="0"/>
    <xf numFmtId="165" fontId="80" fillId="0" borderId="0" applyFont="0" applyFill="0" applyBorder="0" applyAlignment="0" applyProtection="0"/>
    <xf numFmtId="0" fontId="10" fillId="0" borderId="0" applyFont="0" applyFill="0" applyBorder="0" applyAlignment="0" applyProtection="0"/>
    <xf numFmtId="164" fontId="80" fillId="0" borderId="0" applyFont="0" applyFill="0" applyBorder="0" applyAlignment="0" applyProtection="0"/>
    <xf numFmtId="180" fontId="10" fillId="0" borderId="0" applyFont="0" applyFill="0" applyBorder="0" applyAlignment="0" applyProtection="0"/>
    <xf numFmtId="0" fontId="10" fillId="0" borderId="0" applyFont="0" applyFill="0" applyBorder="0" applyAlignment="0" applyProtection="0"/>
    <xf numFmtId="165" fontId="80" fillId="0" borderId="0" applyFont="0" applyFill="0" applyBorder="0" applyAlignment="0" applyProtection="0"/>
    <xf numFmtId="181" fontId="10" fillId="0" borderId="0" applyFont="0" applyFill="0" applyBorder="0" applyAlignment="0" applyProtection="0"/>
    <xf numFmtId="164" fontId="80" fillId="0" borderId="0" applyFont="0" applyFill="0" applyBorder="0" applyAlignment="0" applyProtection="0"/>
    <xf numFmtId="165" fontId="8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164" fontId="80" fillId="0" borderId="0" applyFont="0" applyFill="0" applyBorder="0" applyAlignment="0" applyProtection="0"/>
    <xf numFmtId="179" fontId="80" fillId="0" borderId="0" applyFont="0" applyFill="0" applyBorder="0" applyAlignment="0" applyProtection="0"/>
    <xf numFmtId="0" fontId="101" fillId="0" borderId="0"/>
    <xf numFmtId="164" fontId="8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179" fontId="80" fillId="0" borderId="0" applyFont="0" applyFill="0" applyBorder="0" applyAlignment="0" applyProtection="0"/>
    <xf numFmtId="165" fontId="80" fillId="0" borderId="0" applyFont="0" applyFill="0" applyBorder="0" applyAlignment="0" applyProtection="0"/>
    <xf numFmtId="182" fontId="102" fillId="0" borderId="0" applyFont="0" applyFill="0" applyBorder="0" applyAlignment="0" applyProtection="0"/>
    <xf numFmtId="1" fontId="103" fillId="0" borderId="3" applyBorder="0" applyAlignment="0">
      <alignment horizontal="center"/>
    </xf>
    <xf numFmtId="182" fontId="102" fillId="0" borderId="0" applyFont="0" applyFill="0" applyBorder="0" applyAlignment="0" applyProtection="0"/>
    <xf numFmtId="182" fontId="102" fillId="0" borderId="0" applyFont="0" applyFill="0" applyBorder="0" applyAlignment="0" applyProtection="0"/>
    <xf numFmtId="182" fontId="102" fillId="0" borderId="0" applyFont="0" applyFill="0" applyBorder="0" applyAlignment="0" applyProtection="0"/>
    <xf numFmtId="182" fontId="102" fillId="0" borderId="0" applyFont="0" applyFill="0" applyBorder="0" applyAlignment="0" applyProtection="0"/>
    <xf numFmtId="9" fontId="104" fillId="0" borderId="0" applyFont="0" applyFill="0" applyBorder="0" applyAlignment="0" applyProtection="0"/>
    <xf numFmtId="0" fontId="105" fillId="6" borderId="0"/>
    <xf numFmtId="0" fontId="89" fillId="0" borderId="0"/>
    <xf numFmtId="0" fontId="63" fillId="7" borderId="0" applyNumberFormat="0" applyBorder="0" applyAlignment="0" applyProtection="0"/>
    <xf numFmtId="0" fontId="63" fillId="8" borderId="0" applyNumberFormat="0" applyBorder="0" applyAlignment="0" applyProtection="0"/>
    <xf numFmtId="0" fontId="63" fillId="9" borderId="0" applyNumberFormat="0" applyBorder="0" applyAlignment="0" applyProtection="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106" fillId="6" borderId="0"/>
    <xf numFmtId="0" fontId="107" fillId="0" borderId="0">
      <alignment wrapText="1"/>
    </xf>
    <xf numFmtId="0" fontId="63"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0" borderId="0" applyNumberFormat="0" applyBorder="0" applyAlignment="0" applyProtection="0"/>
    <xf numFmtId="0" fontId="63" fillId="13" borderId="0" applyNumberFormat="0" applyBorder="0" applyAlignment="0" applyProtection="0"/>
    <xf numFmtId="0" fontId="63" fillId="16" borderId="0" applyNumberFormat="0" applyBorder="0" applyAlignment="0" applyProtection="0"/>
    <xf numFmtId="0" fontId="64" fillId="17"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0" borderId="0" applyNumberFormat="0" applyBorder="0" applyAlignment="0" applyProtection="0"/>
    <xf numFmtId="0" fontId="64"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4" borderId="0" applyNumberFormat="0" applyBorder="0" applyAlignment="0" applyProtection="0"/>
    <xf numFmtId="182" fontId="108" fillId="0" borderId="0" applyFont="0" applyFill="0" applyBorder="0" applyAlignment="0" applyProtection="0"/>
    <xf numFmtId="0" fontId="109" fillId="0" borderId="0" applyFont="0" applyFill="0" applyBorder="0" applyAlignment="0" applyProtection="0"/>
    <xf numFmtId="182" fontId="110" fillId="0" borderId="0" applyFont="0" applyFill="0" applyBorder="0" applyAlignment="0" applyProtection="0"/>
    <xf numFmtId="183" fontId="108" fillId="0" borderId="0" applyFont="0" applyFill="0" applyBorder="0" applyAlignment="0" applyProtection="0"/>
    <xf numFmtId="0" fontId="109" fillId="0" borderId="0" applyFont="0" applyFill="0" applyBorder="0" applyAlignment="0" applyProtection="0"/>
    <xf numFmtId="183" fontId="110" fillId="0" borderId="0" applyFont="0" applyFill="0" applyBorder="0" applyAlignment="0" applyProtection="0"/>
    <xf numFmtId="0" fontId="111" fillId="0" borderId="0">
      <alignment horizontal="center" wrapText="1"/>
      <protection locked="0"/>
    </xf>
    <xf numFmtId="184" fontId="108" fillId="0" borderId="0" applyFont="0" applyFill="0" applyBorder="0" applyAlignment="0" applyProtection="0"/>
    <xf numFmtId="0" fontId="109" fillId="0" borderId="0" applyFont="0" applyFill="0" applyBorder="0" applyAlignment="0" applyProtection="0"/>
    <xf numFmtId="184" fontId="110" fillId="0" borderId="0" applyFont="0" applyFill="0" applyBorder="0" applyAlignment="0" applyProtection="0"/>
    <xf numFmtId="185" fontId="108" fillId="0" borderId="0" applyFont="0" applyFill="0" applyBorder="0" applyAlignment="0" applyProtection="0"/>
    <xf numFmtId="0" fontId="109" fillId="0" borderId="0" applyFont="0" applyFill="0" applyBorder="0" applyAlignment="0" applyProtection="0"/>
    <xf numFmtId="185" fontId="110" fillId="0" borderId="0" applyFont="0" applyFill="0" applyBorder="0" applyAlignment="0" applyProtection="0"/>
    <xf numFmtId="179" fontId="80" fillId="0" borderId="0" applyFont="0" applyFill="0" applyBorder="0" applyAlignment="0" applyProtection="0"/>
    <xf numFmtId="0" fontId="65" fillId="8" borderId="0" applyNumberFormat="0" applyBorder="0" applyAlignment="0" applyProtection="0"/>
    <xf numFmtId="0" fontId="112" fillId="0" borderId="0" applyNumberFormat="0" applyFill="0" applyBorder="0" applyAlignment="0" applyProtection="0"/>
    <xf numFmtId="0" fontId="109" fillId="0" borderId="0"/>
    <xf numFmtId="0" fontId="113" fillId="0" borderId="0"/>
    <xf numFmtId="0" fontId="109" fillId="0" borderId="0"/>
    <xf numFmtId="0" fontId="114" fillId="0" borderId="0"/>
    <xf numFmtId="0" fontId="115" fillId="0" borderId="0"/>
    <xf numFmtId="186" fontId="8" fillId="0" borderId="0" applyFill="0" applyBorder="0" applyAlignment="0"/>
    <xf numFmtId="176" fontId="116" fillId="0" borderId="0" applyFill="0" applyBorder="0" applyAlignment="0"/>
    <xf numFmtId="187" fontId="116" fillId="0" borderId="0" applyFill="0" applyBorder="0" applyAlignment="0"/>
    <xf numFmtId="188" fontId="116" fillId="0" borderId="0" applyFill="0" applyBorder="0" applyAlignment="0"/>
    <xf numFmtId="189" fontId="8"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66" fillId="25" borderId="14" applyNumberFormat="0" applyAlignment="0" applyProtection="0"/>
    <xf numFmtId="0" fontId="117" fillId="0" borderId="0"/>
    <xf numFmtId="0" fontId="67" fillId="26" borderId="15" applyNumberFormat="0" applyAlignment="0" applyProtection="0"/>
    <xf numFmtId="168" fontId="118" fillId="0" borderId="0" applyFont="0" applyFill="0" applyBorder="0" applyAlignment="0" applyProtection="0"/>
    <xf numFmtId="192" fontId="119" fillId="0" borderId="0"/>
    <xf numFmtId="192" fontId="119" fillId="0" borderId="0"/>
    <xf numFmtId="192" fontId="119" fillId="0" borderId="0"/>
    <xf numFmtId="192" fontId="119" fillId="0" borderId="0"/>
    <xf numFmtId="192" fontId="119" fillId="0" borderId="0"/>
    <xf numFmtId="192" fontId="119" fillId="0" borderId="0"/>
    <xf numFmtId="192" fontId="119" fillId="0" borderId="0"/>
    <xf numFmtId="192" fontId="119" fillId="0" borderId="0"/>
    <xf numFmtId="190" fontId="116" fillId="0" borderId="0" applyFont="0" applyFill="0" applyBorder="0" applyAlignment="0" applyProtection="0"/>
    <xf numFmtId="177" fontId="63" fillId="0" borderId="0" applyFont="0" applyFill="0" applyBorder="0" applyAlignment="0" applyProtection="0"/>
    <xf numFmtId="166" fontId="89" fillId="0" borderId="0" applyFont="0" applyFill="0" applyBorder="0" applyAlignment="0" applyProtection="0"/>
    <xf numFmtId="43" fontId="8" fillId="0" borderId="0" applyFont="0" applyFill="0" applyBorder="0" applyAlignment="0" applyProtection="0"/>
    <xf numFmtId="43" fontId="80"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66" fontId="8"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0" fillId="0" borderId="0" applyFont="0" applyFill="0" applyBorder="0" applyAlignment="0" applyProtection="0"/>
    <xf numFmtId="166" fontId="8" fillId="0" borderId="0" applyFont="0" applyFill="0" applyBorder="0" applyAlignment="0" applyProtection="0"/>
    <xf numFmtId="43" fontId="90" fillId="0" borderId="0" applyFont="0" applyFill="0" applyBorder="0" applyAlignment="0" applyProtection="0"/>
    <xf numFmtId="43" fontId="80" fillId="0" borderId="0" applyFont="0" applyFill="0" applyBorder="0" applyAlignment="0" applyProtection="0"/>
    <xf numFmtId="43" fontId="161" fillId="0" borderId="0" applyFont="0" applyFill="0" applyBorder="0" applyAlignment="0" applyProtection="0"/>
    <xf numFmtId="193" fontId="100" fillId="0" borderId="0"/>
    <xf numFmtId="3" fontId="8" fillId="0" borderId="0" applyFont="0" applyFill="0" applyBorder="0" applyAlignment="0" applyProtection="0"/>
    <xf numFmtId="0" fontId="120" fillId="0" borderId="0" applyNumberFormat="0" applyAlignment="0">
      <alignment horizontal="left"/>
    </xf>
    <xf numFmtId="176" fontId="116" fillId="0" borderId="0" applyFont="0" applyFill="0" applyBorder="0" applyAlignment="0" applyProtection="0"/>
    <xf numFmtId="172" fontId="8" fillId="0" borderId="0" applyFont="0" applyFill="0" applyBorder="0" applyAlignment="0" applyProtection="0"/>
    <xf numFmtId="194" fontId="80" fillId="0" borderId="0" applyFont="0" applyFill="0" applyBorder="0" applyAlignment="0" applyProtection="0"/>
    <xf numFmtId="195" fontId="100" fillId="0" borderId="0"/>
    <xf numFmtId="0" fontId="8" fillId="0" borderId="0" applyFont="0" applyFill="0" applyBorder="0" applyAlignment="0" applyProtection="0"/>
    <xf numFmtId="14" fontId="91" fillId="0" borderId="0" applyFill="0" applyBorder="0" applyAlignment="0"/>
    <xf numFmtId="196" fontId="100" fillId="0" borderId="0" applyFont="0" applyFill="0" applyBorder="0" applyAlignment="0" applyProtection="0"/>
    <xf numFmtId="197" fontId="100" fillId="0" borderId="0" applyFont="0" applyFill="0" applyBorder="0" applyAlignment="0" applyProtection="0"/>
    <xf numFmtId="198" fontId="100" fillId="0" borderId="0"/>
    <xf numFmtId="0" fontId="80" fillId="0" borderId="16" applyNumberFormat="0" applyFont="0" applyAlignment="0"/>
    <xf numFmtId="0" fontId="81" fillId="0" borderId="16" applyNumberFormat="0" applyFont="0" applyAlignment="0"/>
    <xf numFmtId="164" fontId="121" fillId="0" borderId="0" applyFont="0" applyFill="0" applyBorder="0" applyAlignment="0" applyProtection="0"/>
    <xf numFmtId="165" fontId="121" fillId="0" borderId="0" applyFont="0" applyFill="0" applyBorder="0" applyAlignment="0" applyProtection="0"/>
    <xf numFmtId="164" fontId="121" fillId="0" borderId="0" applyFont="0" applyFill="0" applyBorder="0" applyAlignment="0" applyProtection="0"/>
    <xf numFmtId="41"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169" fontId="121" fillId="0" borderId="0" applyFont="0" applyFill="0" applyBorder="0" applyAlignment="0" applyProtection="0"/>
    <xf numFmtId="169" fontId="121" fillId="0" borderId="0" applyFont="0" applyFill="0" applyBorder="0" applyAlignment="0" applyProtection="0"/>
    <xf numFmtId="41" fontId="121" fillId="0" borderId="0" applyFont="0" applyFill="0" applyBorder="0" applyAlignment="0" applyProtection="0"/>
    <xf numFmtId="165" fontId="121" fillId="0" borderId="0" applyFont="0" applyFill="0" applyBorder="0" applyAlignment="0" applyProtection="0"/>
    <xf numFmtId="43"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166" fontId="121" fillId="0" borderId="0" applyFont="0" applyFill="0" applyBorder="0" applyAlignment="0" applyProtection="0"/>
    <xf numFmtId="166" fontId="121" fillId="0" borderId="0" applyFont="0" applyFill="0" applyBorder="0" applyAlignment="0" applyProtection="0"/>
    <xf numFmtId="43" fontId="121" fillId="0" borderId="0" applyFont="0" applyFill="0" applyBorder="0" applyAlignment="0" applyProtection="0"/>
    <xf numFmtId="190" fontId="116" fillId="0" borderId="0" applyFill="0" applyBorder="0" applyAlignment="0"/>
    <xf numFmtId="176" fontId="116"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122" fillId="0" borderId="0" applyNumberFormat="0" applyAlignment="0">
      <alignment horizontal="left"/>
    </xf>
    <xf numFmtId="0" fontId="68" fillId="0" borderId="0" applyNumberFormat="0" applyFill="0" applyBorder="0" applyAlignment="0" applyProtection="0"/>
    <xf numFmtId="2" fontId="8" fillId="0" borderId="0" applyFont="0" applyFill="0" applyBorder="0" applyAlignment="0" applyProtection="0"/>
    <xf numFmtId="0" fontId="69" fillId="9" borderId="0" applyNumberFormat="0" applyBorder="0" applyAlignment="0" applyProtection="0"/>
    <xf numFmtId="38" fontId="123" fillId="27" borderId="0" applyNumberFormat="0" applyBorder="0" applyAlignment="0" applyProtection="0"/>
    <xf numFmtId="199" fontId="124" fillId="0" borderId="17" applyFont="0" applyFill="0" applyBorder="0" applyAlignment="0" applyProtection="0">
      <alignment horizontal="right"/>
    </xf>
    <xf numFmtId="0" fontId="125" fillId="28" borderId="0"/>
    <xf numFmtId="0" fontId="126" fillId="0" borderId="0">
      <alignment horizontal="left"/>
    </xf>
    <xf numFmtId="0" fontId="127" fillId="0" borderId="18" applyNumberFormat="0" applyAlignment="0" applyProtection="0">
      <alignment horizontal="left" vertical="center"/>
    </xf>
    <xf numFmtId="0" fontId="127" fillId="0" borderId="9">
      <alignment horizontal="left" vertical="center"/>
    </xf>
    <xf numFmtId="0" fontId="70" fillId="0" borderId="19" applyNumberFormat="0" applyFill="0" applyAlignment="0" applyProtection="0"/>
    <xf numFmtId="0" fontId="71" fillId="0" borderId="20" applyNumberFormat="0" applyFill="0" applyAlignment="0" applyProtection="0"/>
    <xf numFmtId="0" fontId="72" fillId="0" borderId="21" applyNumberFormat="0" applyFill="0" applyAlignment="0" applyProtection="0"/>
    <xf numFmtId="0" fontId="72" fillId="0" borderId="0" applyNumberFormat="0" applyFill="0" applyBorder="0" applyAlignment="0" applyProtection="0"/>
    <xf numFmtId="0" fontId="128" fillId="0" borderId="0" applyProtection="0"/>
    <xf numFmtId="0" fontId="127" fillId="0" borderId="0" applyProtection="0"/>
    <xf numFmtId="0" fontId="129" fillId="0" borderId="22">
      <alignment horizontal="center"/>
    </xf>
    <xf numFmtId="0" fontId="129" fillId="0" borderId="0">
      <alignment horizontal="center"/>
    </xf>
    <xf numFmtId="5" fontId="130" fillId="29" borderId="3" applyNumberFormat="0" applyAlignment="0">
      <alignment horizontal="left" vertical="top"/>
    </xf>
    <xf numFmtId="49" fontId="131" fillId="0" borderId="3">
      <alignment vertical="center"/>
    </xf>
    <xf numFmtId="0" fontId="162" fillId="0" borderId="0" applyNumberFormat="0" applyFill="0" applyBorder="0" applyAlignment="0" applyProtection="0"/>
    <xf numFmtId="181" fontId="10" fillId="0" borderId="0" applyFont="0" applyFill="0" applyBorder="0" applyAlignment="0" applyProtection="0"/>
    <xf numFmtId="0" fontId="73" fillId="12" borderId="14" applyNumberFormat="0" applyAlignment="0" applyProtection="0"/>
    <xf numFmtId="10" fontId="123" fillId="27" borderId="3" applyNumberFormat="0" applyBorder="0" applyAlignment="0" applyProtection="0"/>
    <xf numFmtId="0" fontId="89" fillId="0" borderId="0"/>
    <xf numFmtId="0" fontId="100" fillId="0" borderId="0"/>
    <xf numFmtId="190" fontId="116" fillId="0" borderId="0" applyFill="0" applyBorder="0" applyAlignment="0"/>
    <xf numFmtId="176" fontId="116"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74" fillId="0" borderId="23" applyNumberFormat="0" applyFill="0" applyAlignment="0" applyProtection="0"/>
    <xf numFmtId="38" fontId="100" fillId="0" borderId="0" applyFont="0" applyFill="0" applyBorder="0" applyAlignment="0" applyProtection="0"/>
    <xf numFmtId="40" fontId="100"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0" fontId="132" fillId="0" borderId="22"/>
    <xf numFmtId="200" fontId="133" fillId="0" borderId="24"/>
    <xf numFmtId="201" fontId="100" fillId="0" borderId="0" applyFont="0" applyFill="0" applyBorder="0" applyAlignment="0" applyProtection="0"/>
    <xf numFmtId="202" fontId="100" fillId="0" borderId="0" applyFont="0" applyFill="0" applyBorder="0" applyAlignment="0" applyProtection="0"/>
    <xf numFmtId="203" fontId="8" fillId="0" borderId="0" applyFont="0" applyFill="0" applyBorder="0" applyAlignment="0" applyProtection="0"/>
    <xf numFmtId="204" fontId="8" fillId="0" borderId="0" applyFont="0" applyFill="0" applyBorder="0" applyAlignment="0" applyProtection="0"/>
    <xf numFmtId="0" fontId="134" fillId="0" borderId="0" applyNumberFormat="0" applyFont="0" applyFill="0" applyAlignment="0"/>
    <xf numFmtId="0" fontId="75" fillId="30" borderId="0" applyNumberFormat="0" applyBorder="0" applyAlignment="0" applyProtection="0"/>
    <xf numFmtId="0" fontId="92" fillId="0" borderId="0"/>
    <xf numFmtId="37" fontId="135" fillId="0" borderId="0"/>
    <xf numFmtId="0" fontId="90" fillId="0" borderId="0"/>
    <xf numFmtId="0" fontId="4" fillId="0" borderId="0"/>
    <xf numFmtId="0" fontId="4" fillId="0" borderId="0"/>
    <xf numFmtId="0" fontId="5" fillId="0" borderId="0"/>
    <xf numFmtId="0" fontId="80" fillId="0" borderId="0"/>
    <xf numFmtId="0" fontId="161"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8" fillId="0" borderId="0"/>
    <xf numFmtId="0" fontId="89" fillId="0" borderId="0"/>
    <xf numFmtId="0" fontId="80" fillId="0" borderId="0"/>
    <xf numFmtId="0" fontId="8" fillId="0" borderId="0"/>
    <xf numFmtId="0" fontId="89" fillId="0" borderId="0"/>
    <xf numFmtId="0" fontId="88" fillId="0" borderId="0"/>
    <xf numFmtId="0" fontId="80" fillId="0" borderId="0"/>
    <xf numFmtId="0" fontId="163" fillId="0" borderId="0"/>
    <xf numFmtId="0" fontId="90" fillId="0" borderId="0"/>
    <xf numFmtId="0" fontId="89" fillId="0" borderId="0"/>
    <xf numFmtId="0" fontId="8" fillId="0" borderId="0"/>
    <xf numFmtId="0" fontId="8" fillId="0" borderId="0"/>
    <xf numFmtId="0" fontId="8" fillId="0" borderId="0"/>
    <xf numFmtId="0" fontId="8" fillId="0" borderId="0"/>
    <xf numFmtId="0" fontId="4" fillId="0" borderId="0"/>
    <xf numFmtId="0" fontId="90" fillId="0" borderId="0"/>
    <xf numFmtId="0" fontId="89" fillId="0" borderId="0"/>
    <xf numFmtId="0" fontId="4" fillId="0" borderId="0"/>
    <xf numFmtId="0" fontId="89"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4" fillId="0" borderId="0"/>
    <xf numFmtId="0" fontId="4" fillId="0" borderId="0"/>
    <xf numFmtId="0" fontId="164"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4" fillId="0" borderId="0"/>
    <xf numFmtId="0" fontId="4" fillId="0" borderId="0"/>
    <xf numFmtId="0" fontId="93" fillId="0" borderId="0"/>
    <xf numFmtId="0" fontId="160" fillId="0" borderId="0"/>
    <xf numFmtId="0" fontId="87" fillId="0" borderId="0"/>
    <xf numFmtId="0" fontId="87" fillId="0" borderId="0"/>
    <xf numFmtId="0" fontId="8" fillId="0" borderId="0"/>
    <xf numFmtId="0" fontId="80" fillId="0" borderId="0"/>
    <xf numFmtId="0" fontId="8" fillId="0" borderId="0"/>
    <xf numFmtId="0" fontId="8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94" fillId="0" borderId="0"/>
    <xf numFmtId="0" fontId="4" fillId="0" borderId="0"/>
    <xf numFmtId="0" fontId="4" fillId="0" borderId="0"/>
    <xf numFmtId="0" fontId="89" fillId="0" borderId="0"/>
    <xf numFmtId="0" fontId="121" fillId="0" borderId="0"/>
    <xf numFmtId="0" fontId="8" fillId="31" borderId="25" applyNumberFormat="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76" fillId="25" borderId="26" applyNumberFormat="0" applyAlignment="0" applyProtection="0"/>
    <xf numFmtId="14" fontId="111" fillId="0" borderId="0">
      <alignment horizontal="center" wrapText="1"/>
      <protection locked="0"/>
    </xf>
    <xf numFmtId="189" fontId="8" fillId="0" borderId="0" applyFont="0" applyFill="0" applyBorder="0" applyAlignment="0" applyProtection="0"/>
    <xf numFmtId="178" fontId="8" fillId="0" borderId="0" applyFont="0" applyFill="0" applyBorder="0" applyAlignment="0" applyProtection="0"/>
    <xf numFmtId="10" fontId="90"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94" fillId="0" borderId="0" applyFont="0" applyFill="0" applyBorder="0" applyAlignment="0" applyProtection="0"/>
    <xf numFmtId="9" fontId="161" fillId="0" borderId="0" applyFont="0" applyFill="0" applyBorder="0" applyAlignment="0" applyProtection="0"/>
    <xf numFmtId="9" fontId="100" fillId="0" borderId="27" applyNumberFormat="0" applyBorder="0"/>
    <xf numFmtId="190" fontId="116" fillId="0" borderId="0" applyFill="0" applyBorder="0" applyAlignment="0"/>
    <xf numFmtId="176" fontId="116"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137" fillId="0" borderId="0"/>
    <xf numFmtId="0" fontId="100" fillId="0" borderId="0" applyNumberFormat="0" applyFont="0" applyFill="0" applyBorder="0" applyAlignment="0" applyProtection="0">
      <alignment horizontal="left"/>
    </xf>
    <xf numFmtId="0" fontId="138" fillId="0" borderId="22">
      <alignment horizontal="center"/>
    </xf>
    <xf numFmtId="0" fontId="139" fillId="32" borderId="0" applyNumberFormat="0" applyFont="0" applyBorder="0" applyAlignment="0">
      <alignment horizontal="center"/>
    </xf>
    <xf numFmtId="14" fontId="140" fillId="0" borderId="0" applyNumberFormat="0" applyFill="0" applyBorder="0" applyAlignment="0" applyProtection="0">
      <alignment horizontal="left"/>
    </xf>
    <xf numFmtId="181" fontId="10" fillId="0" borderId="0" applyFont="0" applyFill="0" applyBorder="0" applyAlignment="0" applyProtection="0"/>
    <xf numFmtId="4" fontId="141" fillId="33" borderId="28" applyNumberFormat="0" applyProtection="0">
      <alignment vertical="center"/>
    </xf>
    <xf numFmtId="4" fontId="142" fillId="33" borderId="28" applyNumberFormat="0" applyProtection="0">
      <alignment vertical="center"/>
    </xf>
    <xf numFmtId="4" fontId="143" fillId="33" borderId="28" applyNumberFormat="0" applyProtection="0">
      <alignment horizontal="left" vertical="center" indent="1"/>
    </xf>
    <xf numFmtId="4" fontId="143" fillId="34" borderId="0" applyNumberFormat="0" applyProtection="0">
      <alignment horizontal="left" vertical="center" indent="1"/>
    </xf>
    <xf numFmtId="4" fontId="143" fillId="35" borderId="28" applyNumberFormat="0" applyProtection="0">
      <alignment horizontal="right" vertical="center"/>
    </xf>
    <xf numFmtId="4" fontId="143" fillId="36" borderId="28" applyNumberFormat="0" applyProtection="0">
      <alignment horizontal="right" vertical="center"/>
    </xf>
    <xf numFmtId="4" fontId="143" fillId="37" borderId="28" applyNumberFormat="0" applyProtection="0">
      <alignment horizontal="right" vertical="center"/>
    </xf>
    <xf numFmtId="4" fontId="143" fillId="38" borderId="28" applyNumberFormat="0" applyProtection="0">
      <alignment horizontal="right" vertical="center"/>
    </xf>
    <xf numFmtId="4" fontId="143" fillId="39" borderId="28" applyNumberFormat="0" applyProtection="0">
      <alignment horizontal="right" vertical="center"/>
    </xf>
    <xf numFmtId="4" fontId="143" fillId="40" borderId="28" applyNumberFormat="0" applyProtection="0">
      <alignment horizontal="right" vertical="center"/>
    </xf>
    <xf numFmtId="4" fontId="143" fillId="41" borderId="28" applyNumberFormat="0" applyProtection="0">
      <alignment horizontal="right" vertical="center"/>
    </xf>
    <xf numFmtId="4" fontId="143" fillId="42" borderId="28" applyNumberFormat="0" applyProtection="0">
      <alignment horizontal="right" vertical="center"/>
    </xf>
    <xf numFmtId="4" fontId="143" fillId="43" borderId="28" applyNumberFormat="0" applyProtection="0">
      <alignment horizontal="right" vertical="center"/>
    </xf>
    <xf numFmtId="4" fontId="141" fillId="44" borderId="29" applyNumberFormat="0" applyProtection="0">
      <alignment horizontal="left" vertical="center" indent="1"/>
    </xf>
    <xf numFmtId="4" fontId="141" fillId="45" borderId="0" applyNumberFormat="0" applyProtection="0">
      <alignment horizontal="left" vertical="center" indent="1"/>
    </xf>
    <xf numFmtId="4" fontId="141" fillId="34" borderId="0" applyNumberFormat="0" applyProtection="0">
      <alignment horizontal="left" vertical="center" indent="1"/>
    </xf>
    <xf numFmtId="4" fontId="143" fillId="45" borderId="28" applyNumberFormat="0" applyProtection="0">
      <alignment horizontal="right" vertical="center"/>
    </xf>
    <xf numFmtId="4" fontId="91" fillId="45" borderId="0" applyNumberFormat="0" applyProtection="0">
      <alignment horizontal="left" vertical="center" indent="1"/>
    </xf>
    <xf numFmtId="4" fontId="91" fillId="34" borderId="0" applyNumberFormat="0" applyProtection="0">
      <alignment horizontal="left" vertical="center" indent="1"/>
    </xf>
    <xf numFmtId="4" fontId="143" fillId="46" borderId="28" applyNumberFormat="0" applyProtection="0">
      <alignment vertical="center"/>
    </xf>
    <xf numFmtId="4" fontId="144" fillId="46" borderId="28" applyNumberFormat="0" applyProtection="0">
      <alignment vertical="center"/>
    </xf>
    <xf numFmtId="4" fontId="141" fillId="45" borderId="30" applyNumberFormat="0" applyProtection="0">
      <alignment horizontal="left" vertical="center" indent="1"/>
    </xf>
    <xf numFmtId="4" fontId="143" fillId="46" borderId="28" applyNumberFormat="0" applyProtection="0">
      <alignment horizontal="right" vertical="center"/>
    </xf>
    <xf numFmtId="4" fontId="144" fillId="46" borderId="28" applyNumberFormat="0" applyProtection="0">
      <alignment horizontal="right" vertical="center"/>
    </xf>
    <xf numFmtId="4" fontId="141" fillId="45" borderId="28" applyNumberFormat="0" applyProtection="0">
      <alignment horizontal="left" vertical="center" indent="1"/>
    </xf>
    <xf numFmtId="4" fontId="145" fillId="29" borderId="30" applyNumberFormat="0" applyProtection="0">
      <alignment horizontal="left" vertical="center" indent="1"/>
    </xf>
    <xf numFmtId="4" fontId="146" fillId="46" borderId="28" applyNumberFormat="0" applyProtection="0">
      <alignment horizontal="right" vertical="center"/>
    </xf>
    <xf numFmtId="0" fontId="139" fillId="1" borderId="9" applyNumberFormat="0" applyFont="0" applyAlignment="0">
      <alignment horizontal="center"/>
    </xf>
    <xf numFmtId="0" fontId="147" fillId="0" borderId="0" applyNumberFormat="0" applyFill="0" applyBorder="0" applyAlignment="0">
      <alignment horizontal="center"/>
    </xf>
    <xf numFmtId="0" fontId="148" fillId="0" borderId="6" applyNumberForma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0" fontId="10" fillId="0" borderId="0" applyFont="0" applyFill="0" applyBorder="0" applyAlignment="0" applyProtection="0"/>
    <xf numFmtId="180" fontId="10" fillId="0" borderId="0" applyFont="0" applyFill="0" applyBorder="0" applyAlignment="0" applyProtection="0"/>
    <xf numFmtId="180" fontId="10" fillId="0" borderId="0" applyFont="0" applyFill="0" applyBorder="0" applyAlignment="0" applyProtection="0"/>
    <xf numFmtId="0" fontId="132" fillId="0" borderId="0"/>
    <xf numFmtId="40" fontId="149" fillId="0" borderId="0" applyBorder="0">
      <alignment horizontal="right"/>
    </xf>
    <xf numFmtId="205" fontId="56" fillId="0" borderId="8">
      <alignment horizontal="right" vertical="center"/>
    </xf>
    <xf numFmtId="205" fontId="56" fillId="0" borderId="8">
      <alignment horizontal="right" vertical="center"/>
    </xf>
    <xf numFmtId="205" fontId="56" fillId="0" borderId="8">
      <alignment horizontal="right" vertical="center"/>
    </xf>
    <xf numFmtId="49" fontId="91" fillId="0" borderId="0" applyFill="0" applyBorder="0" applyAlignment="0"/>
    <xf numFmtId="206" fontId="8" fillId="0" borderId="0" applyFill="0" applyBorder="0" applyAlignment="0"/>
    <xf numFmtId="207" fontId="8" fillId="0" borderId="0" applyFill="0" applyBorder="0" applyAlignment="0"/>
    <xf numFmtId="208" fontId="56" fillId="0" borderId="8">
      <alignment horizontal="center"/>
    </xf>
    <xf numFmtId="0" fontId="136" fillId="0" borderId="0" applyNumberFormat="0" applyFill="0" applyBorder="0" applyAlignment="0" applyProtection="0"/>
    <xf numFmtId="3" fontId="150" fillId="0" borderId="12" applyNumberFormat="0" applyBorder="0" applyAlignment="0"/>
    <xf numFmtId="0" fontId="77" fillId="0" borderId="0" applyNumberFormat="0" applyFill="0" applyBorder="0" applyAlignment="0" applyProtection="0"/>
    <xf numFmtId="0" fontId="78" fillId="0" borderId="31" applyNumberFormat="0" applyFill="0" applyAlignment="0" applyProtection="0"/>
    <xf numFmtId="207" fontId="56" fillId="0" borderId="0"/>
    <xf numFmtId="209" fontId="56" fillId="0" borderId="3"/>
    <xf numFmtId="3" fontId="56" fillId="0" borderId="0" applyNumberFormat="0" applyBorder="0" applyAlignment="0" applyProtection="0">
      <alignment horizontal="centerContinuous"/>
      <protection locked="0"/>
    </xf>
    <xf numFmtId="3" fontId="151" fillId="0" borderId="0">
      <protection locked="0"/>
    </xf>
    <xf numFmtId="5" fontId="152" fillId="47" borderId="7">
      <alignment vertical="top"/>
    </xf>
    <xf numFmtId="0" fontId="95" fillId="48" borderId="3">
      <alignment horizontal="left" vertical="center"/>
    </xf>
    <xf numFmtId="6" fontId="153" fillId="31" borderId="7"/>
    <xf numFmtId="5" fontId="130" fillId="0" borderId="7">
      <alignment horizontal="left" vertical="top"/>
    </xf>
    <xf numFmtId="0" fontId="154" fillId="49" borderId="0">
      <alignment horizontal="left" vertical="center"/>
    </xf>
    <xf numFmtId="5" fontId="133" fillId="0" borderId="32">
      <alignment horizontal="left" vertical="top"/>
    </xf>
    <xf numFmtId="0" fontId="155" fillId="0" borderId="32">
      <alignment horizontal="left" vertical="center"/>
    </xf>
    <xf numFmtId="42" fontId="121" fillId="0" borderId="0" applyFont="0" applyFill="0" applyBorder="0" applyAlignment="0" applyProtection="0"/>
    <xf numFmtId="44" fontId="121" fillId="0" borderId="0" applyFont="0" applyFill="0" applyBorder="0" applyAlignment="0" applyProtection="0"/>
    <xf numFmtId="0" fontId="79" fillId="0" borderId="0" applyNumberFormat="0" applyFill="0" applyBorder="0" applyAlignment="0" applyProtection="0"/>
    <xf numFmtId="0" fontId="156" fillId="0" borderId="0" applyNumberFormat="0" applyFill="0" applyBorder="0" applyAlignment="0" applyProtection="0"/>
    <xf numFmtId="0" fontId="157" fillId="0" borderId="0" applyFont="0" applyFill="0" applyBorder="0" applyAlignment="0" applyProtection="0"/>
    <xf numFmtId="0" fontId="157" fillId="0" borderId="0" applyFont="0" applyFill="0" applyBorder="0" applyAlignment="0" applyProtection="0"/>
    <xf numFmtId="0" fontId="11" fillId="0" borderId="0">
      <alignment vertical="center"/>
    </xf>
    <xf numFmtId="40" fontId="83" fillId="0" borderId="0" applyFont="0" applyFill="0" applyBorder="0" applyAlignment="0" applyProtection="0"/>
    <xf numFmtId="38"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9" fontId="158" fillId="0" borderId="0" applyFont="0" applyFill="0" applyBorder="0" applyAlignment="0" applyProtection="0"/>
    <xf numFmtId="0" fontId="84" fillId="0" borderId="0"/>
    <xf numFmtId="171" fontId="8" fillId="0" borderId="0" applyFont="0" applyFill="0" applyBorder="0" applyAlignment="0" applyProtection="0"/>
    <xf numFmtId="170" fontId="8" fillId="0" borderId="0" applyFont="0" applyFill="0" applyBorder="0" applyAlignment="0" applyProtection="0"/>
    <xf numFmtId="173" fontId="85" fillId="0" borderId="0" applyFont="0" applyFill="0" applyBorder="0" applyAlignment="0" applyProtection="0"/>
    <xf numFmtId="174" fontId="85" fillId="0" borderId="0" applyFont="0" applyFill="0" applyBorder="0" applyAlignment="0" applyProtection="0"/>
    <xf numFmtId="0" fontId="86" fillId="0" borderId="0"/>
    <xf numFmtId="0" fontId="134" fillId="0" borderId="0"/>
    <xf numFmtId="164" fontId="159" fillId="0" borderId="0" applyFont="0" applyFill="0" applyBorder="0" applyAlignment="0" applyProtection="0"/>
    <xf numFmtId="165" fontId="159" fillId="0" borderId="0" applyFont="0" applyFill="0" applyBorder="0" applyAlignment="0" applyProtection="0"/>
    <xf numFmtId="0" fontId="92" fillId="0" borderId="0"/>
    <xf numFmtId="210" fontId="159" fillId="0" borderId="0" applyFont="0" applyFill="0" applyBorder="0" applyAlignment="0" applyProtection="0"/>
    <xf numFmtId="6" fontId="98" fillId="0" borderId="0" applyFont="0" applyFill="0" applyBorder="0" applyAlignment="0" applyProtection="0"/>
    <xf numFmtId="190" fontId="159" fillId="0" borderId="0" applyFont="0" applyFill="0" applyBorder="0" applyAlignment="0" applyProtection="0"/>
    <xf numFmtId="0" fontId="8"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3" fillId="12" borderId="14"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applyFont="0" applyFill="0" applyBorder="0" applyAlignment="0" applyProtection="0"/>
    <xf numFmtId="0" fontId="8"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43" fontId="8" fillId="0" borderId="0" applyFont="0" applyFill="0" applyBorder="0" applyAlignment="0" applyProtection="0"/>
    <xf numFmtId="0" fontId="168" fillId="0" borderId="0" applyFill="0" applyProtection="0"/>
    <xf numFmtId="43" fontId="1" fillId="0" borderId="0" applyFont="0" applyFill="0" applyBorder="0" applyAlignment="0" applyProtection="0"/>
  </cellStyleXfs>
  <cellXfs count="653">
    <xf numFmtId="0" fontId="0" fillId="0" borderId="0" xfId="0"/>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6" fillId="0" borderId="0" xfId="0" applyFont="1" applyAlignment="1">
      <alignment vertical="center" wrapText="1"/>
    </xf>
    <xf numFmtId="0" fontId="17" fillId="0" borderId="0" xfId="0" applyFont="1"/>
    <xf numFmtId="3" fontId="15" fillId="0" borderId="0" xfId="0" applyNumberFormat="1" applyFont="1"/>
    <xf numFmtId="49" fontId="15" fillId="0" borderId="0" xfId="0" applyNumberFormat="1" applyFont="1"/>
    <xf numFmtId="3" fontId="15" fillId="2" borderId="0" xfId="0" applyNumberFormat="1" applyFont="1" applyFill="1"/>
    <xf numFmtId="3" fontId="15" fillId="0" borderId="0" xfId="0" applyNumberFormat="1" applyFont="1" applyAlignment="1">
      <alignment horizontal="right"/>
    </xf>
    <xf numFmtId="0" fontId="15" fillId="0" borderId="0" xfId="0" applyFont="1" applyAlignment="1">
      <alignment horizontal="center" vertical="center"/>
    </xf>
    <xf numFmtId="3" fontId="15" fillId="2" borderId="3" xfId="0" applyNumberFormat="1" applyFont="1" applyFill="1" applyBorder="1" applyAlignment="1">
      <alignment horizontal="center" vertical="center" wrapText="1"/>
    </xf>
    <xf numFmtId="3" fontId="15" fillId="0" borderId="3" xfId="0" applyNumberFormat="1" applyFont="1" applyBorder="1" applyAlignment="1">
      <alignment horizontal="center" vertical="center" wrapText="1"/>
    </xf>
    <xf numFmtId="0" fontId="20" fillId="0" borderId="3" xfId="0" applyFont="1" applyBorder="1" applyAlignment="1">
      <alignment horizontal="center" vertical="center"/>
    </xf>
    <xf numFmtId="49" fontId="20" fillId="0" borderId="3" xfId="0" applyNumberFormat="1" applyFont="1" applyBorder="1" applyAlignment="1">
      <alignment horizontal="center" vertical="center"/>
    </xf>
    <xf numFmtId="3" fontId="20" fillId="0" borderId="3" xfId="0" applyNumberFormat="1" applyFont="1" applyBorder="1" applyAlignment="1">
      <alignment horizontal="center" vertical="center" wrapText="1"/>
    </xf>
    <xf numFmtId="3" fontId="21" fillId="2" borderId="3" xfId="0" applyNumberFormat="1" applyFont="1" applyFill="1" applyBorder="1" applyAlignment="1">
      <alignment horizontal="center" vertical="center"/>
    </xf>
    <xf numFmtId="3" fontId="21" fillId="0" borderId="3" xfId="0" applyNumberFormat="1" applyFont="1" applyBorder="1" applyAlignment="1">
      <alignment horizontal="center" vertical="center"/>
    </xf>
    <xf numFmtId="3" fontId="20" fillId="0" borderId="3" xfId="0" applyNumberFormat="1" applyFont="1" applyBorder="1" applyAlignment="1">
      <alignment horizontal="center" vertical="center"/>
    </xf>
    <xf numFmtId="0" fontId="20" fillId="0" borderId="0" xfId="0" applyFont="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49" fontId="22" fillId="0" borderId="2" xfId="0" applyNumberFormat="1" applyFont="1" applyBorder="1" applyAlignment="1">
      <alignment vertical="center"/>
    </xf>
    <xf numFmtId="3" fontId="22" fillId="0" borderId="2" xfId="0" applyNumberFormat="1" applyFont="1" applyBorder="1" applyAlignment="1">
      <alignment vertical="center"/>
    </xf>
    <xf numFmtId="3" fontId="22" fillId="2" borderId="2" xfId="0" applyNumberFormat="1" applyFont="1" applyFill="1" applyBorder="1" applyAlignment="1">
      <alignment vertical="center"/>
    </xf>
    <xf numFmtId="0" fontId="22" fillId="0" borderId="0" xfId="0" applyFont="1" applyAlignment="1">
      <alignment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49" fontId="23" fillId="0" borderId="2" xfId="0" applyNumberFormat="1" applyFont="1" applyBorder="1" applyAlignment="1">
      <alignment vertical="center"/>
    </xf>
    <xf numFmtId="3" fontId="23" fillId="0" borderId="2" xfId="0" applyNumberFormat="1" applyFont="1" applyBorder="1" applyAlignment="1">
      <alignment vertical="center"/>
    </xf>
    <xf numFmtId="3" fontId="23" fillId="2" borderId="2" xfId="0" applyNumberFormat="1" applyFont="1" applyFill="1" applyBorder="1" applyAlignment="1">
      <alignment vertical="center"/>
    </xf>
    <xf numFmtId="0" fontId="23" fillId="0" borderId="2" xfId="0" applyFont="1" applyBorder="1" applyAlignment="1">
      <alignment vertical="center"/>
    </xf>
    <xf numFmtId="0" fontId="23" fillId="0" borderId="0" xfId="0" applyFont="1" applyAlignment="1">
      <alignment vertical="center"/>
    </xf>
    <xf numFmtId="0" fontId="23" fillId="0" borderId="2" xfId="0" applyFont="1" applyBorder="1" applyAlignment="1">
      <alignment horizontal="left" vertical="center" wrapText="1"/>
    </xf>
    <xf numFmtId="49" fontId="23" fillId="0" borderId="2" xfId="0" quotePrefix="1" applyNumberFormat="1" applyFont="1" applyBorder="1" applyAlignment="1">
      <alignment vertical="center"/>
    </xf>
    <xf numFmtId="0" fontId="24" fillId="0" borderId="2" xfId="0" applyFont="1" applyBorder="1" applyAlignment="1">
      <alignment vertical="center"/>
    </xf>
    <xf numFmtId="0" fontId="24" fillId="0" borderId="2" xfId="0" applyFont="1" applyBorder="1" applyAlignment="1">
      <alignment horizontal="left" vertical="center" wrapText="1"/>
    </xf>
    <xf numFmtId="49" fontId="24" fillId="0" borderId="2" xfId="0" applyNumberFormat="1" applyFont="1" applyBorder="1" applyAlignment="1">
      <alignment vertical="center"/>
    </xf>
    <xf numFmtId="3" fontId="24" fillId="0" borderId="2" xfId="0" applyNumberFormat="1" applyFont="1" applyBorder="1" applyAlignment="1">
      <alignment vertical="center"/>
    </xf>
    <xf numFmtId="3" fontId="24" fillId="2" borderId="2" xfId="0" applyNumberFormat="1" applyFont="1" applyFill="1" applyBorder="1" applyAlignment="1">
      <alignment vertical="center"/>
    </xf>
    <xf numFmtId="0" fontId="24" fillId="0" borderId="0" xfId="0" applyFont="1" applyAlignment="1">
      <alignment vertical="center"/>
    </xf>
    <xf numFmtId="0" fontId="25" fillId="0" borderId="2" xfId="0" applyFont="1" applyBorder="1" applyAlignment="1">
      <alignment vertical="center"/>
    </xf>
    <xf numFmtId="168" fontId="11" fillId="0" borderId="2" xfId="5" quotePrefix="1" applyNumberFormat="1" applyFont="1" applyFill="1" applyBorder="1" applyAlignment="1">
      <alignment vertical="center" wrapText="1"/>
    </xf>
    <xf numFmtId="3" fontId="26" fillId="0" borderId="2" xfId="0" applyNumberFormat="1" applyFont="1" applyBorder="1" applyAlignment="1">
      <alignment vertical="center"/>
    </xf>
    <xf numFmtId="3" fontId="27" fillId="0" borderId="2" xfId="0" applyNumberFormat="1" applyFont="1" applyBorder="1" applyAlignment="1">
      <alignment vertical="center"/>
    </xf>
    <xf numFmtId="3" fontId="28" fillId="2" borderId="2" xfId="0" applyNumberFormat="1" applyFont="1" applyFill="1" applyBorder="1" applyAlignment="1">
      <alignment vertical="center"/>
    </xf>
    <xf numFmtId="3" fontId="28" fillId="0" borderId="2" xfId="0" applyNumberFormat="1" applyFont="1" applyBorder="1" applyAlignment="1">
      <alignment vertical="center"/>
    </xf>
    <xf numFmtId="3" fontId="15" fillId="2" borderId="2" xfId="0" applyNumberFormat="1" applyFont="1" applyFill="1" applyBorder="1" applyAlignment="1">
      <alignment vertical="center"/>
    </xf>
    <xf numFmtId="3" fontId="15" fillId="0" borderId="2" xfId="0" applyNumberFormat="1" applyFont="1" applyBorder="1" applyAlignment="1">
      <alignment vertical="center"/>
    </xf>
    <xf numFmtId="0" fontId="11" fillId="0" borderId="2" xfId="5" quotePrefix="1" applyNumberFormat="1" applyFont="1" applyFill="1" applyBorder="1" applyAlignment="1">
      <alignment vertical="center" wrapText="1"/>
    </xf>
    <xf numFmtId="0" fontId="29" fillId="0" borderId="2" xfId="0" applyFont="1" applyBorder="1" applyAlignment="1">
      <alignment vertical="center"/>
    </xf>
    <xf numFmtId="0" fontId="29" fillId="0" borderId="2" xfId="0" applyFont="1" applyBorder="1" applyAlignment="1">
      <alignment horizontal="left" vertical="center" wrapText="1"/>
    </xf>
    <xf numFmtId="49" fontId="29" fillId="0" borderId="2" xfId="0" applyNumberFormat="1" applyFont="1" applyBorder="1" applyAlignment="1">
      <alignment vertical="center"/>
    </xf>
    <xf numFmtId="3" fontId="29" fillId="0" borderId="2" xfId="0" applyNumberFormat="1" applyFont="1" applyBorder="1" applyAlignment="1">
      <alignment vertical="center"/>
    </xf>
    <xf numFmtId="3" fontId="29" fillId="2" borderId="2" xfId="0" applyNumberFormat="1" applyFont="1" applyFill="1" applyBorder="1" applyAlignment="1">
      <alignment vertical="center"/>
    </xf>
    <xf numFmtId="0" fontId="29" fillId="0" borderId="0" xfId="0" applyFont="1" applyAlignment="1">
      <alignment vertical="center"/>
    </xf>
    <xf numFmtId="0" fontId="30" fillId="0" borderId="2" xfId="0" applyFont="1" applyBorder="1" applyAlignment="1">
      <alignment vertical="center"/>
    </xf>
    <xf numFmtId="168" fontId="31" fillId="0" borderId="2" xfId="5" quotePrefix="1" applyNumberFormat="1" applyFont="1" applyFill="1" applyBorder="1" applyAlignment="1">
      <alignment vertical="center" wrapText="1"/>
    </xf>
    <xf numFmtId="49" fontId="32" fillId="0" borderId="2" xfId="0" applyNumberFormat="1" applyFont="1" applyBorder="1" applyAlignment="1">
      <alignment vertical="center"/>
    </xf>
    <xf numFmtId="3" fontId="33" fillId="0" borderId="2" xfId="0" applyNumberFormat="1" applyFont="1" applyBorder="1" applyAlignment="1">
      <alignment vertical="center"/>
    </xf>
    <xf numFmtId="3" fontId="33" fillId="2" borderId="2" xfId="0" applyNumberFormat="1" applyFont="1" applyFill="1" applyBorder="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49" fontId="34" fillId="0" borderId="2" xfId="0" applyNumberFormat="1" applyFont="1" applyBorder="1" applyAlignment="1">
      <alignment vertical="center"/>
    </xf>
    <xf numFmtId="3" fontId="34" fillId="0" borderId="2" xfId="0" applyNumberFormat="1" applyFont="1" applyBorder="1" applyAlignment="1">
      <alignment vertical="center"/>
    </xf>
    <xf numFmtId="3" fontId="34" fillId="2" borderId="2" xfId="0" applyNumberFormat="1" applyFont="1" applyFill="1" applyBorder="1" applyAlignment="1">
      <alignment vertical="center"/>
    </xf>
    <xf numFmtId="0" fontId="34" fillId="0" borderId="2" xfId="0" applyFont="1" applyBorder="1" applyAlignment="1">
      <alignment vertical="center"/>
    </xf>
    <xf numFmtId="3" fontId="34" fillId="0" borderId="0" xfId="0" applyNumberFormat="1" applyFont="1" applyAlignment="1">
      <alignment vertical="center"/>
    </xf>
    <xf numFmtId="0" fontId="34" fillId="0" borderId="0" xfId="0" applyFont="1" applyAlignment="1">
      <alignment vertical="center"/>
    </xf>
    <xf numFmtId="0" fontId="35" fillId="0" borderId="2" xfId="0" applyFont="1" applyBorder="1" applyAlignment="1">
      <alignment vertical="center"/>
    </xf>
    <xf numFmtId="49" fontId="35" fillId="0" borderId="2" xfId="0" quotePrefix="1" applyNumberFormat="1" applyFont="1" applyBorder="1" applyAlignment="1">
      <alignment vertical="center"/>
    </xf>
    <xf numFmtId="3" fontId="35" fillId="0" borderId="2" xfId="0" applyNumberFormat="1" applyFont="1" applyBorder="1" applyAlignment="1">
      <alignment vertical="center"/>
    </xf>
    <xf numFmtId="3" fontId="35" fillId="2" borderId="2" xfId="0" applyNumberFormat="1" applyFont="1" applyFill="1" applyBorder="1" applyAlignment="1">
      <alignment vertical="center"/>
    </xf>
    <xf numFmtId="0" fontId="35" fillId="0" borderId="0" xfId="0" applyFont="1" applyAlignment="1">
      <alignment vertical="center"/>
    </xf>
    <xf numFmtId="0" fontId="33" fillId="0" borderId="2" xfId="0" applyFont="1" applyBorder="1" applyAlignment="1">
      <alignment vertical="center"/>
    </xf>
    <xf numFmtId="0" fontId="33" fillId="0" borderId="2" xfId="0" applyFont="1" applyBorder="1" applyAlignment="1">
      <alignment horizontal="left" vertical="center" wrapText="1"/>
    </xf>
    <xf numFmtId="49" fontId="33" fillId="0" borderId="2" xfId="0" quotePrefix="1" applyNumberFormat="1" applyFont="1" applyBorder="1" applyAlignment="1">
      <alignment vertical="center"/>
    </xf>
    <xf numFmtId="0" fontId="33" fillId="0" borderId="0" xfId="0" applyFont="1" applyAlignment="1">
      <alignment vertical="center"/>
    </xf>
    <xf numFmtId="0" fontId="15" fillId="0" borderId="2" xfId="0" applyFont="1" applyBorder="1" applyAlignment="1">
      <alignment vertical="center"/>
    </xf>
    <xf numFmtId="49" fontId="15" fillId="0" borderId="2" xfId="0" applyNumberFormat="1" applyFont="1" applyBorder="1" applyAlignment="1">
      <alignment vertical="center"/>
    </xf>
    <xf numFmtId="0" fontId="15" fillId="0" borderId="4" xfId="0" applyFont="1" applyBorder="1" applyAlignment="1">
      <alignment vertical="center"/>
    </xf>
    <xf numFmtId="168" fontId="11" fillId="0" borderId="4" xfId="5" quotePrefix="1" applyNumberFormat="1" applyFont="1" applyFill="1" applyBorder="1" applyAlignment="1">
      <alignment vertical="center" wrapText="1"/>
    </xf>
    <xf numFmtId="49" fontId="15" fillId="0" borderId="4" xfId="0" applyNumberFormat="1" applyFont="1" applyBorder="1" applyAlignment="1">
      <alignment vertical="center"/>
    </xf>
    <xf numFmtId="3" fontId="25" fillId="2" borderId="2" xfId="0" applyNumberFormat="1" applyFont="1" applyFill="1" applyBorder="1" applyAlignment="1">
      <alignment vertical="center"/>
    </xf>
    <xf numFmtId="3" fontId="25" fillId="0" borderId="2" xfId="0" applyNumberFormat="1"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168" fontId="11" fillId="0" borderId="2" xfId="5" quotePrefix="1" applyNumberFormat="1" applyFont="1" applyFill="1" applyBorder="1" applyAlignment="1">
      <alignment horizontal="left" vertical="center" wrapText="1"/>
    </xf>
    <xf numFmtId="3" fontId="26" fillId="2" borderId="2" xfId="0" applyNumberFormat="1" applyFont="1" applyFill="1" applyBorder="1" applyAlignment="1">
      <alignment vertical="center"/>
    </xf>
    <xf numFmtId="0" fontId="38" fillId="0" borderId="2" xfId="0" applyFont="1" applyBorder="1" applyAlignment="1">
      <alignment vertical="center"/>
    </xf>
    <xf numFmtId="168" fontId="39" fillId="0" borderId="2" xfId="5" quotePrefix="1" applyNumberFormat="1" applyFont="1" applyFill="1" applyBorder="1" applyAlignment="1">
      <alignment vertical="center" wrapText="1"/>
    </xf>
    <xf numFmtId="3" fontId="40" fillId="0" borderId="2" xfId="0" applyNumberFormat="1" applyFont="1" applyBorder="1" applyAlignment="1">
      <alignment vertical="center"/>
    </xf>
    <xf numFmtId="3" fontId="41" fillId="0" borderId="2" xfId="0" applyNumberFormat="1" applyFont="1" applyBorder="1" applyAlignment="1">
      <alignment vertical="center"/>
    </xf>
    <xf numFmtId="3" fontId="42" fillId="2" borderId="2" xfId="0" applyNumberFormat="1" applyFont="1" applyFill="1" applyBorder="1" applyAlignment="1">
      <alignment vertical="center"/>
    </xf>
    <xf numFmtId="3" fontId="42" fillId="0" borderId="2" xfId="0" applyNumberFormat="1" applyFont="1" applyBorder="1" applyAlignment="1">
      <alignment vertical="center"/>
    </xf>
    <xf numFmtId="0" fontId="43" fillId="0" borderId="2" xfId="0" applyFont="1" applyBorder="1" applyAlignment="1">
      <alignment vertical="center"/>
    </xf>
    <xf numFmtId="49" fontId="43" fillId="0" borderId="2" xfId="0" applyNumberFormat="1" applyFont="1" applyBorder="1" applyAlignment="1">
      <alignment vertical="center"/>
    </xf>
    <xf numFmtId="0" fontId="43" fillId="0" borderId="0" xfId="0" applyFont="1" applyAlignment="1">
      <alignment vertical="center"/>
    </xf>
    <xf numFmtId="0" fontId="35" fillId="0" borderId="2" xfId="0" applyFont="1" applyBorder="1" applyAlignment="1">
      <alignment horizontal="left" vertical="center" wrapText="1"/>
    </xf>
    <xf numFmtId="0" fontId="44" fillId="0" borderId="4" xfId="0" applyFont="1" applyBorder="1" applyAlignment="1">
      <alignment vertical="center"/>
    </xf>
    <xf numFmtId="168" fontId="39" fillId="0" borderId="4" xfId="5" quotePrefix="1" applyNumberFormat="1" applyFont="1" applyFill="1" applyBorder="1" applyAlignment="1">
      <alignment vertical="center" wrapText="1"/>
    </xf>
    <xf numFmtId="49" fontId="44" fillId="0" borderId="4" xfId="0" applyNumberFormat="1" applyFont="1" applyBorder="1" applyAlignment="1">
      <alignment vertical="center"/>
    </xf>
    <xf numFmtId="0" fontId="44" fillId="0" borderId="0" xfId="0" applyFont="1" applyAlignment="1">
      <alignment vertical="center"/>
    </xf>
    <xf numFmtId="3" fontId="41" fillId="2" borderId="2" xfId="0" applyNumberFormat="1" applyFont="1" applyFill="1" applyBorder="1" applyAlignment="1">
      <alignment vertical="center"/>
    </xf>
    <xf numFmtId="3" fontId="44" fillId="0" borderId="2" xfId="0" applyNumberFormat="1" applyFont="1" applyBorder="1" applyAlignment="1">
      <alignment vertical="center"/>
    </xf>
    <xf numFmtId="3" fontId="44" fillId="2" borderId="2" xfId="0" applyNumberFormat="1" applyFont="1" applyFill="1" applyBorder="1" applyAlignment="1">
      <alignment vertical="center"/>
    </xf>
    <xf numFmtId="0" fontId="15" fillId="0" borderId="1" xfId="0" applyFont="1" applyBorder="1" applyAlignment="1">
      <alignment vertical="center"/>
    </xf>
    <xf numFmtId="49" fontId="15" fillId="0" borderId="1" xfId="0" applyNumberFormat="1" applyFont="1" applyBorder="1" applyAlignment="1">
      <alignment vertical="center"/>
    </xf>
    <xf numFmtId="3" fontId="15" fillId="0" borderId="1" xfId="0" applyNumberFormat="1" applyFont="1" applyBorder="1" applyAlignment="1">
      <alignment vertical="center"/>
    </xf>
    <xf numFmtId="3" fontId="15" fillId="2" borderId="1" xfId="0" applyNumberFormat="1" applyFont="1" applyFill="1" applyBorder="1" applyAlignment="1">
      <alignment vertical="center"/>
    </xf>
    <xf numFmtId="0" fontId="15" fillId="3" borderId="2" xfId="0" applyFont="1" applyFill="1" applyBorder="1" applyAlignment="1">
      <alignment vertical="center"/>
    </xf>
    <xf numFmtId="168" fontId="11" fillId="3" borderId="2" xfId="5" quotePrefix="1" applyNumberFormat="1" applyFont="1" applyFill="1" applyBorder="1" applyAlignment="1">
      <alignment vertical="center" wrapText="1"/>
    </xf>
    <xf numFmtId="49" fontId="15" fillId="3" borderId="2" xfId="0" applyNumberFormat="1" applyFont="1" applyFill="1" applyBorder="1" applyAlignment="1">
      <alignment vertical="center"/>
    </xf>
    <xf numFmtId="3" fontId="26" fillId="3" borderId="2" xfId="0" applyNumberFormat="1" applyFont="1" applyFill="1" applyBorder="1" applyAlignment="1">
      <alignment vertical="center"/>
    </xf>
    <xf numFmtId="3" fontId="27" fillId="3" borderId="2" xfId="0" applyNumberFormat="1" applyFont="1" applyFill="1" applyBorder="1" applyAlignment="1">
      <alignment vertical="center"/>
    </xf>
    <xf numFmtId="3" fontId="15" fillId="3" borderId="2" xfId="0" applyNumberFormat="1" applyFont="1" applyFill="1" applyBorder="1" applyAlignment="1">
      <alignment vertical="center"/>
    </xf>
    <xf numFmtId="0" fontId="15" fillId="3" borderId="0" xfId="0" applyFont="1" applyFill="1" applyAlignment="1">
      <alignment vertical="center"/>
    </xf>
    <xf numFmtId="0" fontId="15" fillId="3" borderId="4" xfId="0" applyFont="1" applyFill="1" applyBorder="1" applyAlignment="1">
      <alignment vertical="center"/>
    </xf>
    <xf numFmtId="168" fontId="11" fillId="3" borderId="4" xfId="5" quotePrefix="1" applyNumberFormat="1" applyFont="1" applyFill="1" applyBorder="1" applyAlignment="1">
      <alignment vertical="center" wrapText="1"/>
    </xf>
    <xf numFmtId="49" fontId="15" fillId="3" borderId="4" xfId="0" applyNumberFormat="1" applyFont="1" applyFill="1" applyBorder="1" applyAlignment="1">
      <alignment vertical="center"/>
    </xf>
    <xf numFmtId="3" fontId="25" fillId="3" borderId="2" xfId="0" applyNumberFormat="1" applyFont="1" applyFill="1" applyBorder="1" applyAlignment="1">
      <alignment vertical="center"/>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quotePrefix="1" applyFont="1" applyFill="1" applyBorder="1" applyAlignment="1">
      <alignment horizontal="center" vertical="center" wrapText="1"/>
    </xf>
    <xf numFmtId="3" fontId="5" fillId="4" borderId="2" xfId="3" applyNumberFormat="1" applyFont="1" applyFill="1" applyBorder="1" applyAlignment="1">
      <alignment vertical="center"/>
    </xf>
    <xf numFmtId="0" fontId="5" fillId="4" borderId="0" xfId="0" applyFont="1" applyFill="1" applyAlignment="1">
      <alignment vertical="center"/>
    </xf>
    <xf numFmtId="3" fontId="5" fillId="4" borderId="0" xfId="0" applyNumberFormat="1" applyFont="1" applyFill="1" applyAlignment="1">
      <alignment vertical="center"/>
    </xf>
    <xf numFmtId="0" fontId="5" fillId="4" borderId="0" xfId="0" applyFont="1" applyFill="1" applyAlignment="1">
      <alignment horizontal="center" vertical="center"/>
    </xf>
    <xf numFmtId="0" fontId="7" fillId="4" borderId="0" xfId="0" applyFont="1" applyFill="1" applyAlignment="1">
      <alignment horizontal="right" vertical="center"/>
    </xf>
    <xf numFmtId="0" fontId="6" fillId="4" borderId="3"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2" xfId="0" applyFont="1" applyFill="1" applyBorder="1" applyAlignment="1">
      <alignment vertical="center" wrapText="1"/>
    </xf>
    <xf numFmtId="3" fontId="6" fillId="4" borderId="2" xfId="0" applyNumberFormat="1" applyFont="1" applyFill="1" applyBorder="1" applyAlignment="1">
      <alignment vertical="center"/>
    </xf>
    <xf numFmtId="0" fontId="5" fillId="4" borderId="2" xfId="0" applyFont="1" applyFill="1" applyBorder="1" applyAlignment="1">
      <alignment vertical="center" wrapText="1"/>
    </xf>
    <xf numFmtId="3" fontId="5" fillId="4" borderId="2" xfId="0" applyNumberFormat="1" applyFont="1" applyFill="1" applyBorder="1" applyAlignment="1">
      <alignment vertical="center"/>
    </xf>
    <xf numFmtId="0" fontId="7" fillId="4" borderId="0" xfId="0" applyFont="1" applyFill="1" applyAlignment="1">
      <alignment vertical="center"/>
    </xf>
    <xf numFmtId="0" fontId="5" fillId="4" borderId="2" xfId="0" quotePrefix="1" applyFont="1" applyFill="1" applyBorder="1" applyAlignment="1">
      <alignment vertical="center" wrapText="1"/>
    </xf>
    <xf numFmtId="0" fontId="6" fillId="4" borderId="2" xfId="0" quotePrefix="1" applyFont="1" applyFill="1" applyBorder="1" applyAlignment="1">
      <alignment horizontal="center" vertical="center" wrapText="1"/>
    </xf>
    <xf numFmtId="3" fontId="6" fillId="4" borderId="2" xfId="1" applyNumberFormat="1" applyFont="1" applyFill="1" applyBorder="1" applyAlignment="1">
      <alignment vertical="center"/>
    </xf>
    <xf numFmtId="0" fontId="6" fillId="4" borderId="0" xfId="0" applyFont="1" applyFill="1" applyAlignment="1">
      <alignment vertical="center"/>
    </xf>
    <xf numFmtId="0" fontId="13" fillId="4" borderId="2" xfId="0" applyFont="1" applyFill="1" applyBorder="1" applyAlignment="1">
      <alignment horizontal="center" vertical="center" wrapText="1"/>
    </xf>
    <xf numFmtId="0" fontId="13" fillId="4" borderId="0" xfId="0" applyFont="1" applyFill="1" applyAlignment="1">
      <alignment vertical="center"/>
    </xf>
    <xf numFmtId="3" fontId="6" fillId="4" borderId="2" xfId="0" applyNumberFormat="1" applyFont="1" applyFill="1" applyBorder="1" applyAlignment="1">
      <alignment horizontal="righ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wrapText="1"/>
    </xf>
    <xf numFmtId="3" fontId="9" fillId="4" borderId="2" xfId="1" applyNumberFormat="1" applyFont="1" applyFill="1" applyBorder="1" applyAlignment="1" applyProtection="1">
      <alignment vertical="center"/>
      <protection locked="0"/>
    </xf>
    <xf numFmtId="0" fontId="47" fillId="4" borderId="0" xfId="0" applyFont="1" applyFill="1" applyAlignment="1">
      <alignment vertical="center"/>
    </xf>
    <xf numFmtId="0" fontId="6" fillId="4" borderId="2" xfId="0" applyFont="1" applyFill="1" applyBorder="1" applyAlignment="1">
      <alignment horizontal="left" vertical="center" wrapText="1"/>
    </xf>
    <xf numFmtId="3" fontId="6" fillId="4" borderId="2" xfId="1" applyNumberFormat="1" applyFont="1" applyFill="1" applyBorder="1" applyAlignment="1" applyProtection="1">
      <alignment vertical="center"/>
      <protection locked="0"/>
    </xf>
    <xf numFmtId="0" fontId="5" fillId="4" borderId="2" xfId="0" applyFont="1" applyFill="1" applyBorder="1" applyAlignment="1">
      <alignment horizontal="center" vertical="center"/>
    </xf>
    <xf numFmtId="0" fontId="5" fillId="4" borderId="2" xfId="0" quotePrefix="1" applyFont="1" applyFill="1" applyBorder="1" applyAlignment="1">
      <alignment horizontal="left" vertical="center" wrapText="1"/>
    </xf>
    <xf numFmtId="3" fontId="5" fillId="4" borderId="2" xfId="1" applyNumberFormat="1" applyFont="1" applyFill="1" applyBorder="1" applyAlignment="1" applyProtection="1">
      <alignment vertical="center"/>
      <protection locked="0"/>
    </xf>
    <xf numFmtId="0" fontId="7" fillId="4" borderId="2" xfId="0" applyFont="1" applyFill="1" applyBorder="1" applyAlignment="1">
      <alignment horizontal="left" vertical="center" wrapText="1"/>
    </xf>
    <xf numFmtId="3" fontId="7" fillId="4" borderId="2" xfId="0" applyNumberFormat="1" applyFont="1" applyFill="1" applyBorder="1" applyAlignment="1">
      <alignment vertical="center"/>
    </xf>
    <xf numFmtId="0" fontId="6" fillId="4" borderId="2" xfId="0" quotePrefix="1" applyFont="1" applyFill="1" applyBorder="1" applyAlignment="1">
      <alignment horizontal="left" vertical="center" wrapText="1"/>
    </xf>
    <xf numFmtId="3" fontId="5" fillId="4" borderId="2" xfId="0" quotePrefix="1" applyNumberFormat="1" applyFont="1" applyFill="1" applyBorder="1" applyAlignment="1">
      <alignment vertical="center" wrapText="1"/>
    </xf>
    <xf numFmtId="3" fontId="5" fillId="4" borderId="2" xfId="0" quotePrefix="1" applyNumberFormat="1" applyFont="1" applyFill="1" applyBorder="1" applyAlignment="1">
      <alignment horizontal="center" vertical="center" wrapText="1"/>
    </xf>
    <xf numFmtId="3" fontId="7" fillId="4" borderId="2" xfId="3" applyNumberFormat="1" applyFont="1" applyFill="1" applyBorder="1" applyAlignment="1">
      <alignment vertical="center" wrapText="1"/>
    </xf>
    <xf numFmtId="3" fontId="7" fillId="4" borderId="2" xfId="3" applyNumberFormat="1" applyFont="1" applyFill="1" applyBorder="1" applyAlignment="1">
      <alignment horizontal="center" vertical="center" wrapText="1"/>
    </xf>
    <xf numFmtId="3" fontId="7" fillId="4" borderId="2" xfId="1" applyNumberFormat="1" applyFont="1" applyFill="1" applyBorder="1" applyAlignment="1" applyProtection="1">
      <alignment vertical="center"/>
      <protection locked="0"/>
    </xf>
    <xf numFmtId="0" fontId="7" fillId="4" borderId="2" xfId="0" applyFont="1" applyFill="1" applyBorder="1" applyAlignment="1">
      <alignment horizontal="center" vertical="center" wrapText="1"/>
    </xf>
    <xf numFmtId="3" fontId="9" fillId="4" borderId="2" xfId="0" applyNumberFormat="1" applyFont="1" applyFill="1" applyBorder="1" applyAlignment="1">
      <alignment horizontal="right" vertical="center"/>
    </xf>
    <xf numFmtId="3" fontId="6" fillId="4" borderId="2" xfId="0" applyNumberFormat="1" applyFont="1" applyFill="1" applyBorder="1" applyAlignment="1">
      <alignment horizontal="center" vertical="center" wrapText="1"/>
    </xf>
    <xf numFmtId="3" fontId="6" fillId="4" borderId="2" xfId="0" quotePrefix="1" applyNumberFormat="1" applyFont="1" applyFill="1" applyBorder="1" applyAlignment="1">
      <alignment horizontal="center" vertical="center" wrapText="1"/>
    </xf>
    <xf numFmtId="3" fontId="9" fillId="4" borderId="2" xfId="3" applyNumberFormat="1" applyFont="1" applyFill="1" applyBorder="1" applyAlignment="1">
      <alignment vertical="center"/>
    </xf>
    <xf numFmtId="0" fontId="14" fillId="4" borderId="0" xfId="0" applyFont="1" applyFill="1" applyAlignment="1">
      <alignment vertical="center"/>
    </xf>
    <xf numFmtId="0" fontId="9" fillId="4" borderId="2" xfId="0" quotePrefix="1" applyFont="1" applyFill="1" applyBorder="1" applyAlignment="1">
      <alignment horizontal="left" vertical="center" wrapText="1"/>
    </xf>
    <xf numFmtId="3" fontId="9" fillId="4" borderId="2" xfId="0" applyNumberFormat="1" applyFont="1" applyFill="1" applyBorder="1" applyAlignment="1">
      <alignment vertical="center"/>
    </xf>
    <xf numFmtId="0" fontId="9" fillId="4" borderId="0" xfId="0" applyFont="1" applyFill="1" applyAlignment="1">
      <alignment vertical="center"/>
    </xf>
    <xf numFmtId="3" fontId="5" fillId="4" borderId="2" xfId="0" applyNumberFormat="1" applyFont="1" applyFill="1" applyBorder="1" applyAlignment="1">
      <alignment horizontal="right" vertical="center" wrapText="1"/>
    </xf>
    <xf numFmtId="3" fontId="7" fillId="4" borderId="2" xfId="0" applyNumberFormat="1" applyFont="1" applyFill="1" applyBorder="1" applyAlignment="1">
      <alignment horizontal="right" vertical="center" wrapText="1"/>
    </xf>
    <xf numFmtId="3" fontId="9" fillId="4" borderId="2" xfId="0" applyNumberFormat="1" applyFont="1" applyFill="1" applyBorder="1" applyAlignment="1">
      <alignment horizontal="right" vertical="center" wrapText="1"/>
    </xf>
    <xf numFmtId="3" fontId="6" fillId="4" borderId="2" xfId="0" applyNumberFormat="1" applyFont="1" applyFill="1" applyBorder="1" applyAlignment="1">
      <alignment horizontal="right" vertical="center" wrapText="1"/>
    </xf>
    <xf numFmtId="3" fontId="5" fillId="4" borderId="2" xfId="0" applyNumberFormat="1" applyFont="1" applyFill="1" applyBorder="1" applyAlignment="1">
      <alignment vertical="center" wrapText="1"/>
    </xf>
    <xf numFmtId="3" fontId="5" fillId="4" borderId="2" xfId="0" applyNumberFormat="1" applyFont="1" applyFill="1" applyBorder="1" applyAlignment="1">
      <alignment horizontal="center" vertical="center" wrapText="1"/>
    </xf>
    <xf numFmtId="3" fontId="7" fillId="4" borderId="2" xfId="0" applyNumberFormat="1" applyFont="1" applyFill="1" applyBorder="1" applyAlignment="1">
      <alignment vertical="center" wrapText="1"/>
    </xf>
    <xf numFmtId="3" fontId="7" fillId="4" borderId="2" xfId="3" applyNumberFormat="1" applyFont="1" applyFill="1" applyBorder="1" applyAlignment="1">
      <alignment vertical="center"/>
    </xf>
    <xf numFmtId="3" fontId="6" fillId="4" borderId="2" xfId="3" applyNumberFormat="1" applyFont="1" applyFill="1" applyBorder="1" applyAlignment="1">
      <alignment vertical="center"/>
    </xf>
    <xf numFmtId="3" fontId="7" fillId="4" borderId="2" xfId="0" quotePrefix="1" applyNumberFormat="1" applyFont="1" applyFill="1" applyBorder="1" applyAlignment="1">
      <alignment vertical="center" wrapText="1"/>
    </xf>
    <xf numFmtId="0" fontId="7" fillId="4" borderId="2" xfId="0" quotePrefix="1" applyFont="1" applyFill="1" applyBorder="1" applyAlignment="1">
      <alignment horizontal="left" vertical="center" wrapText="1"/>
    </xf>
    <xf numFmtId="3" fontId="5" fillId="4" borderId="2" xfId="0" applyNumberFormat="1" applyFont="1" applyFill="1" applyBorder="1" applyAlignment="1">
      <alignment horizontal="right" vertical="center"/>
    </xf>
    <xf numFmtId="0" fontId="7" fillId="4" borderId="2" xfId="0" applyFont="1" applyFill="1" applyBorder="1" applyAlignment="1">
      <alignment vertical="center" wrapText="1"/>
    </xf>
    <xf numFmtId="0" fontId="7" fillId="4" borderId="2" xfId="0" quotePrefix="1" applyFont="1" applyFill="1" applyBorder="1" applyAlignment="1">
      <alignment vertical="center" wrapText="1"/>
    </xf>
    <xf numFmtId="3" fontId="6" fillId="4" borderId="2" xfId="0" quotePrefix="1" applyNumberFormat="1" applyFont="1" applyFill="1" applyBorder="1" applyAlignment="1">
      <alignment vertical="center" wrapText="1"/>
    </xf>
    <xf numFmtId="0" fontId="6" fillId="4" borderId="2" xfId="4" applyFont="1" applyFill="1" applyBorder="1" applyAlignment="1">
      <alignment horizontal="left" vertical="center" wrapText="1"/>
    </xf>
    <xf numFmtId="0" fontId="13" fillId="4" borderId="2" xfId="4" applyFont="1" applyFill="1" applyBorder="1" applyAlignment="1">
      <alignment horizontal="center" vertical="center" wrapText="1"/>
    </xf>
    <xf numFmtId="3" fontId="6" fillId="4" borderId="2" xfId="0" applyNumberFormat="1" applyFont="1" applyFill="1" applyBorder="1" applyAlignment="1">
      <alignment vertical="center" wrapText="1"/>
    </xf>
    <xf numFmtId="2" fontId="5" fillId="4" borderId="2" xfId="0" quotePrefix="1" applyNumberFormat="1" applyFont="1" applyFill="1" applyBorder="1" applyAlignment="1">
      <alignment vertical="center" wrapText="1"/>
    </xf>
    <xf numFmtId="2" fontId="5" fillId="4" borderId="2" xfId="0" quotePrefix="1" applyNumberFormat="1" applyFont="1" applyFill="1" applyBorder="1" applyAlignment="1">
      <alignment horizontal="center" vertical="center" wrapText="1"/>
    </xf>
    <xf numFmtId="0" fontId="7"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167" fontId="6" fillId="4" borderId="2" xfId="0" applyNumberFormat="1" applyFont="1" applyFill="1" applyBorder="1" applyAlignment="1">
      <alignment vertical="center"/>
    </xf>
    <xf numFmtId="167" fontId="5" fillId="4" borderId="2" xfId="1" applyNumberFormat="1" applyFont="1" applyFill="1" applyBorder="1" applyAlignment="1">
      <alignment vertical="center"/>
    </xf>
    <xf numFmtId="0" fontId="6" fillId="4" borderId="1" xfId="0" applyFont="1" applyFill="1" applyBorder="1" applyAlignment="1">
      <alignment horizontal="center" vertical="center"/>
    </xf>
    <xf numFmtId="0" fontId="5" fillId="4" borderId="1" xfId="0" quotePrefix="1" applyFont="1" applyFill="1" applyBorder="1" applyAlignment="1">
      <alignment horizontal="left" vertical="center" wrapText="1"/>
    </xf>
    <xf numFmtId="0" fontId="5" fillId="4" borderId="1" xfId="0" quotePrefix="1" applyFont="1" applyFill="1" applyBorder="1" applyAlignment="1">
      <alignment horizontal="center" vertical="center" wrapText="1"/>
    </xf>
    <xf numFmtId="3" fontId="5" fillId="4" borderId="1" xfId="3" applyNumberFormat="1" applyFont="1" applyFill="1" applyBorder="1" applyAlignment="1">
      <alignment vertical="center"/>
    </xf>
    <xf numFmtId="3" fontId="6" fillId="4" borderId="12" xfId="0" applyNumberFormat="1" applyFont="1" applyFill="1" applyBorder="1" applyAlignment="1">
      <alignment vertical="center"/>
    </xf>
    <xf numFmtId="3" fontId="7" fillId="4" borderId="2" xfId="0" quotePrefix="1" applyNumberFormat="1"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2" xfId="0" applyFont="1" applyFill="1" applyBorder="1" applyAlignment="1">
      <alignment vertical="center" wrapText="1"/>
    </xf>
    <xf numFmtId="0" fontId="6" fillId="5" borderId="2" xfId="0" applyFont="1" applyFill="1" applyBorder="1" applyAlignment="1">
      <alignment horizontal="center" vertical="center" wrapText="1"/>
    </xf>
    <xf numFmtId="3" fontId="6" fillId="5" borderId="2" xfId="1" applyNumberFormat="1" applyFont="1" applyFill="1" applyBorder="1" applyAlignment="1">
      <alignment vertical="center"/>
    </xf>
    <xf numFmtId="0" fontId="5" fillId="5" borderId="2" xfId="0" quotePrefix="1" applyFont="1" applyFill="1" applyBorder="1" applyAlignment="1">
      <alignment horizontal="left" vertical="center" wrapText="1"/>
    </xf>
    <xf numFmtId="0" fontId="5" fillId="5" borderId="2" xfId="0" quotePrefix="1" applyFont="1" applyFill="1" applyBorder="1" applyAlignment="1">
      <alignment horizontal="center" vertical="center" wrapText="1"/>
    </xf>
    <xf numFmtId="3" fontId="5" fillId="5" borderId="2" xfId="1" applyNumberFormat="1" applyFont="1" applyFill="1" applyBorder="1" applyAlignment="1" applyProtection="1">
      <alignment vertical="center"/>
      <protection locked="0"/>
    </xf>
    <xf numFmtId="0" fontId="5" fillId="5" borderId="0" xfId="0" applyFont="1" applyFill="1" applyAlignment="1">
      <alignment vertical="center"/>
    </xf>
    <xf numFmtId="0" fontId="5" fillId="5" borderId="2" xfId="0" applyFont="1" applyFill="1" applyBorder="1" applyAlignment="1">
      <alignment horizontal="center" vertical="center"/>
    </xf>
    <xf numFmtId="3" fontId="5" fillId="5" borderId="2" xfId="0" applyNumberFormat="1" applyFont="1" applyFill="1" applyBorder="1" applyAlignment="1">
      <alignment horizontal="right" vertical="center" wrapText="1"/>
    </xf>
    <xf numFmtId="3" fontId="5" fillId="5" borderId="2" xfId="0" applyNumberFormat="1" applyFont="1" applyFill="1" applyBorder="1" applyAlignment="1">
      <alignment vertical="center"/>
    </xf>
    <xf numFmtId="0" fontId="9" fillId="5" borderId="2" xfId="0" applyFont="1" applyFill="1" applyBorder="1" applyAlignment="1">
      <alignment horizontal="center" vertical="center"/>
    </xf>
    <xf numFmtId="0" fontId="7" fillId="5" borderId="0" xfId="0" applyFont="1" applyFill="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vertical="center" wrapText="1"/>
    </xf>
    <xf numFmtId="0" fontId="13" fillId="2" borderId="2" xfId="0" applyFont="1" applyFill="1" applyBorder="1" applyAlignment="1">
      <alignment horizontal="center" vertical="center" wrapText="1"/>
    </xf>
    <xf numFmtId="3" fontId="6" fillId="2" borderId="2" xfId="1" applyNumberFormat="1" applyFont="1" applyFill="1" applyBorder="1" applyAlignment="1">
      <alignment vertical="center"/>
    </xf>
    <xf numFmtId="0" fontId="6" fillId="2" borderId="2" xfId="0" applyFont="1" applyFill="1" applyBorder="1" applyAlignment="1">
      <alignment horizontal="center" vertical="center" wrapText="1"/>
    </xf>
    <xf numFmtId="0" fontId="6" fillId="2" borderId="2" xfId="0" quotePrefix="1" applyFont="1" applyFill="1" applyBorder="1" applyAlignment="1">
      <alignment horizontal="center" vertical="center" wrapText="1"/>
    </xf>
    <xf numFmtId="0" fontId="6" fillId="2" borderId="2" xfId="0" applyFont="1" applyFill="1" applyBorder="1" applyAlignment="1">
      <alignment horizontal="left" vertical="center" wrapText="1"/>
    </xf>
    <xf numFmtId="3" fontId="49" fillId="4" borderId="0" xfId="0" applyNumberFormat="1" applyFont="1" applyFill="1" applyAlignment="1">
      <alignment vertical="center"/>
    </xf>
    <xf numFmtId="3" fontId="13" fillId="4" borderId="0" xfId="0" applyNumberFormat="1" applyFont="1" applyFill="1" applyAlignment="1">
      <alignment vertical="center"/>
    </xf>
    <xf numFmtId="3" fontId="50" fillId="4" borderId="0" xfId="0" applyNumberFormat="1" applyFont="1" applyFill="1" applyAlignment="1">
      <alignment vertical="center"/>
    </xf>
    <xf numFmtId="3" fontId="51" fillId="4" borderId="0" xfId="0" applyNumberFormat="1" applyFont="1" applyFill="1" applyAlignment="1">
      <alignment vertical="center"/>
    </xf>
    <xf numFmtId="3" fontId="52" fillId="4" borderId="0" xfId="0" applyNumberFormat="1" applyFont="1" applyFill="1" applyAlignment="1">
      <alignment vertical="center"/>
    </xf>
    <xf numFmtId="3" fontId="53" fillId="4" borderId="0" xfId="0" applyNumberFormat="1" applyFont="1" applyFill="1" applyAlignment="1">
      <alignment vertical="center"/>
    </xf>
    <xf numFmtId="3" fontId="54" fillId="4" borderId="0" xfId="0" applyNumberFormat="1" applyFont="1" applyFill="1" applyAlignment="1">
      <alignment vertical="center"/>
    </xf>
    <xf numFmtId="3" fontId="55" fillId="4" borderId="0" xfId="0" applyNumberFormat="1" applyFont="1" applyFill="1" applyAlignment="1">
      <alignment vertical="center"/>
    </xf>
    <xf numFmtId="3" fontId="49" fillId="5" borderId="0" xfId="0" applyNumberFormat="1" applyFont="1" applyFill="1" applyAlignment="1">
      <alignment vertical="center"/>
    </xf>
    <xf numFmtId="3" fontId="50" fillId="5" borderId="0" xfId="0" applyNumberFormat="1" applyFont="1" applyFill="1" applyAlignment="1">
      <alignment vertical="center"/>
    </xf>
    <xf numFmtId="0" fontId="57" fillId="4" borderId="13" xfId="6" quotePrefix="1" applyFont="1" applyFill="1" applyBorder="1" applyAlignment="1" applyProtection="1">
      <alignment horizontal="left" vertical="center" wrapText="1"/>
      <protection hidden="1"/>
    </xf>
    <xf numFmtId="0" fontId="59" fillId="0" borderId="2" xfId="0" applyFont="1" applyFill="1" applyBorder="1" applyAlignment="1">
      <alignment horizontal="center" vertical="center"/>
    </xf>
    <xf numFmtId="0" fontId="59" fillId="0" borderId="2" xfId="0" applyFont="1" applyFill="1" applyBorder="1" applyAlignment="1">
      <alignment vertical="center" wrapText="1"/>
    </xf>
    <xf numFmtId="0" fontId="60" fillId="0" borderId="2" xfId="0" applyFont="1" applyFill="1" applyBorder="1" applyAlignment="1">
      <alignment horizontal="center" vertical="center"/>
    </xf>
    <xf numFmtId="0" fontId="60" fillId="0" borderId="2" xfId="0" applyFont="1" applyFill="1" applyBorder="1" applyAlignment="1">
      <alignment vertical="center" wrapText="1"/>
    </xf>
    <xf numFmtId="0" fontId="6" fillId="0" borderId="2" xfId="0" applyFont="1" applyFill="1" applyBorder="1" applyAlignment="1">
      <alignment horizontal="center" vertical="center"/>
    </xf>
    <xf numFmtId="0" fontId="6" fillId="0" borderId="2" xfId="0" quotePrefix="1"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xf>
    <xf numFmtId="0" fontId="61" fillId="0" borderId="2" xfId="0" applyFont="1" applyFill="1" applyBorder="1" applyAlignment="1">
      <alignment horizontal="center" vertical="center"/>
    </xf>
    <xf numFmtId="0" fontId="61" fillId="0" borderId="2" xfId="0" applyFont="1" applyFill="1" applyBorder="1" applyAlignment="1">
      <alignment vertical="center" wrapText="1"/>
    </xf>
    <xf numFmtId="0" fontId="7" fillId="0" borderId="2"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2" xfId="0" applyFont="1" applyFill="1" applyBorder="1" applyAlignment="1">
      <alignment vertical="center" wrapText="1"/>
    </xf>
    <xf numFmtId="0" fontId="5" fillId="0" borderId="2" xfId="0" quotePrefix="1" applyFont="1" applyFill="1" applyBorder="1" applyAlignment="1">
      <alignment vertical="center" wrapText="1"/>
    </xf>
    <xf numFmtId="0" fontId="62" fillId="0" borderId="2" xfId="0" applyFont="1" applyFill="1" applyBorder="1" applyAlignment="1">
      <alignment horizontal="left" vertical="top" wrapText="1"/>
    </xf>
    <xf numFmtId="0" fontId="59" fillId="0" borderId="2" xfId="4" applyFont="1" applyFill="1" applyBorder="1" applyAlignment="1">
      <alignment horizontal="left" vertical="center" wrapText="1"/>
    </xf>
    <xf numFmtId="0" fontId="57" fillId="4" borderId="0" xfId="2" quotePrefix="1" applyFont="1" applyFill="1" applyBorder="1" applyAlignment="1">
      <alignment horizontal="left" vertical="center" wrapText="1"/>
    </xf>
    <xf numFmtId="3" fontId="5" fillId="4" borderId="2" xfId="1" applyNumberFormat="1" applyFont="1" applyFill="1" applyBorder="1" applyAlignment="1">
      <alignment vertical="center"/>
    </xf>
    <xf numFmtId="0" fontId="57" fillId="4" borderId="13" xfId="6" applyFont="1" applyFill="1" applyBorder="1" applyAlignment="1" applyProtection="1">
      <alignment horizontal="left" vertical="center" wrapText="1"/>
      <protection hidden="1"/>
    </xf>
    <xf numFmtId="0" fontId="165" fillId="0" borderId="2" xfId="0" applyFont="1" applyFill="1" applyBorder="1" applyAlignment="1">
      <alignment horizontal="center" vertical="center"/>
    </xf>
    <xf numFmtId="0" fontId="166" fillId="4" borderId="13" xfId="2" applyFont="1" applyFill="1" applyBorder="1" applyAlignment="1">
      <alignment horizontal="left" vertical="center" wrapText="1"/>
    </xf>
    <xf numFmtId="0" fontId="165" fillId="4" borderId="2" xfId="0" applyFont="1" applyFill="1" applyBorder="1" applyAlignment="1">
      <alignment horizontal="center" vertical="center" wrapText="1"/>
    </xf>
    <xf numFmtId="0" fontId="165" fillId="4" borderId="2" xfId="0" quotePrefix="1" applyFont="1" applyFill="1" applyBorder="1" applyAlignment="1">
      <alignment horizontal="center" vertical="center" wrapText="1"/>
    </xf>
    <xf numFmtId="3" fontId="165" fillId="4" borderId="2" xfId="1" applyNumberFormat="1" applyFont="1" applyFill="1" applyBorder="1" applyAlignment="1">
      <alignment vertical="center"/>
    </xf>
    <xf numFmtId="3" fontId="165" fillId="4" borderId="0" xfId="0" applyNumberFormat="1" applyFont="1" applyFill="1" applyAlignment="1">
      <alignment vertical="center"/>
    </xf>
    <xf numFmtId="0" fontId="165" fillId="4" borderId="0" xfId="0" applyFont="1" applyFill="1" applyAlignment="1">
      <alignment vertical="center"/>
    </xf>
    <xf numFmtId="0" fontId="165" fillId="0" borderId="2" xfId="0" quotePrefix="1" applyFont="1" applyFill="1" applyBorder="1" applyAlignment="1">
      <alignment vertical="center" wrapText="1"/>
    </xf>
    <xf numFmtId="3" fontId="51" fillId="4" borderId="2" xfId="1" applyNumberFormat="1" applyFont="1" applyFill="1" applyBorder="1" applyAlignment="1">
      <alignment vertical="center"/>
    </xf>
    <xf numFmtId="3" fontId="9" fillId="4" borderId="2" xfId="0" applyNumberFormat="1" applyFont="1" applyFill="1" applyBorder="1" applyAlignment="1">
      <alignment vertical="center" wrapText="1"/>
    </xf>
    <xf numFmtId="3" fontId="9" fillId="4" borderId="2" xfId="0" applyNumberFormat="1" applyFont="1" applyFill="1" applyBorder="1" applyAlignment="1">
      <alignment horizontal="center" vertical="center" wrapText="1"/>
    </xf>
    <xf numFmtId="3" fontId="5" fillId="4" borderId="0" xfId="0" applyNumberFormat="1" applyFont="1" applyFill="1" applyAlignment="1">
      <alignment horizontal="center" vertical="center"/>
    </xf>
    <xf numFmtId="0" fontId="49" fillId="4" borderId="0" xfId="0" applyFont="1" applyFill="1" applyAlignment="1">
      <alignment vertical="center"/>
    </xf>
    <xf numFmtId="0" fontId="50" fillId="4" borderId="0" xfId="0" applyFont="1" applyFill="1" applyAlignment="1">
      <alignment vertical="center"/>
    </xf>
    <xf numFmtId="0" fontId="6" fillId="4" borderId="3" xfId="0" applyFont="1" applyFill="1" applyBorder="1" applyAlignment="1">
      <alignment horizontal="center" vertical="center" wrapText="1"/>
    </xf>
    <xf numFmtId="0" fontId="5" fillId="4" borderId="0" xfId="0" applyFont="1" applyFill="1" applyAlignment="1">
      <alignment horizontal="center" vertical="center"/>
    </xf>
    <xf numFmtId="3" fontId="6" fillId="4" borderId="3" xfId="0" applyNumberFormat="1" applyFont="1" applyFill="1" applyBorder="1" applyAlignment="1">
      <alignment horizontal="center" vertical="center" wrapText="1"/>
    </xf>
    <xf numFmtId="3" fontId="7" fillId="4" borderId="0" xfId="0" applyNumberFormat="1" applyFont="1" applyFill="1" applyAlignment="1">
      <alignment horizontal="right" vertical="center"/>
    </xf>
    <xf numFmtId="4" fontId="167" fillId="4" borderId="3" xfId="344" applyNumberFormat="1" applyFont="1" applyFill="1" applyBorder="1" applyAlignment="1">
      <alignment horizontal="center" vertical="center" wrapText="1"/>
    </xf>
    <xf numFmtId="3" fontId="6" fillId="4" borderId="0" xfId="0" applyNumberFormat="1" applyFont="1" applyFill="1" applyAlignment="1">
      <alignment vertical="center"/>
    </xf>
    <xf numFmtId="4" fontId="5" fillId="4" borderId="0" xfId="0" applyNumberFormat="1" applyFont="1" applyFill="1" applyAlignment="1">
      <alignment horizontal="center" vertical="center"/>
    </xf>
    <xf numFmtId="3" fontId="7" fillId="4" borderId="0" xfId="0" applyNumberFormat="1" applyFont="1" applyFill="1" applyAlignment="1">
      <alignment vertical="center"/>
    </xf>
    <xf numFmtId="0" fontId="6" fillId="2" borderId="0" xfId="0" applyFont="1" applyFill="1" applyAlignment="1">
      <alignment vertical="center"/>
    </xf>
    <xf numFmtId="3" fontId="6" fillId="2" borderId="0" xfId="0" applyNumberFormat="1" applyFont="1" applyFill="1" applyAlignment="1">
      <alignment vertical="center"/>
    </xf>
    <xf numFmtId="0" fontId="9" fillId="57" borderId="0" xfId="0" applyFont="1" applyFill="1" applyAlignment="1">
      <alignment vertical="center"/>
    </xf>
    <xf numFmtId="3" fontId="9" fillId="57" borderId="0" xfId="0" applyNumberFormat="1" applyFont="1" applyFill="1" applyAlignment="1">
      <alignment vertical="center"/>
    </xf>
    <xf numFmtId="168" fontId="170" fillId="4" borderId="0" xfId="544" applyNumberFormat="1" applyFont="1" applyFill="1" applyAlignment="1" applyProtection="1">
      <alignment horizontal="center" vertical="center" wrapText="1"/>
    </xf>
    <xf numFmtId="43" fontId="170" fillId="4" borderId="0" xfId="544" applyFont="1" applyFill="1" applyAlignment="1" applyProtection="1">
      <alignment horizontal="center" vertical="center" wrapText="1"/>
    </xf>
    <xf numFmtId="3" fontId="170" fillId="4" borderId="0" xfId="543" applyNumberFormat="1" applyFont="1" applyFill="1" applyAlignment="1" applyProtection="1">
      <alignment horizontal="center" vertical="center" wrapText="1"/>
    </xf>
    <xf numFmtId="3" fontId="6" fillId="4" borderId="0" xfId="543" applyNumberFormat="1" applyFont="1" applyFill="1" applyAlignment="1" applyProtection="1">
      <alignment horizontal="center" vertical="center" wrapText="1"/>
    </xf>
    <xf numFmtId="3" fontId="25" fillId="4" borderId="0" xfId="543" applyNumberFormat="1" applyFont="1" applyFill="1" applyAlignment="1" applyProtection="1">
      <alignment vertical="center" wrapText="1"/>
    </xf>
    <xf numFmtId="3" fontId="25" fillId="4" borderId="0" xfId="544" applyNumberFormat="1" applyFont="1" applyFill="1" applyAlignment="1" applyProtection="1">
      <alignment vertical="center" wrapText="1"/>
    </xf>
    <xf numFmtId="0" fontId="25" fillId="4" borderId="0" xfId="543" applyFont="1" applyFill="1" applyAlignment="1" applyProtection="1">
      <alignment vertical="center" wrapText="1"/>
    </xf>
    <xf numFmtId="168" fontId="171" fillId="4" borderId="0" xfId="544" applyNumberFormat="1" applyFont="1" applyFill="1" applyAlignment="1" applyProtection="1">
      <alignment horizontal="center" vertical="center" wrapText="1"/>
    </xf>
    <xf numFmtId="43" fontId="171" fillId="4" borderId="0" xfId="544" applyFont="1" applyFill="1" applyAlignment="1" applyProtection="1">
      <alignment horizontal="center" vertical="center" wrapText="1"/>
    </xf>
    <xf numFmtId="3" fontId="171" fillId="4" borderId="0" xfId="543" applyNumberFormat="1" applyFont="1" applyFill="1" applyAlignment="1" applyProtection="1">
      <alignment horizontal="center" vertical="center" wrapText="1"/>
    </xf>
    <xf numFmtId="3" fontId="48" fillId="4" borderId="0" xfId="543" applyNumberFormat="1" applyFont="1" applyFill="1" applyAlignment="1" applyProtection="1">
      <alignment horizontal="center" vertical="center" wrapText="1"/>
    </xf>
    <xf numFmtId="0" fontId="169" fillId="4" borderId="0" xfId="543" applyFont="1" applyFill="1" applyAlignment="1" applyProtection="1">
      <alignment vertical="center" wrapText="1"/>
    </xf>
    <xf numFmtId="168" fontId="172" fillId="4" borderId="0" xfId="544" applyNumberFormat="1" applyFont="1" applyFill="1" applyAlignment="1" applyProtection="1">
      <alignment horizontal="center" vertical="center" wrapText="1"/>
    </xf>
    <xf numFmtId="43" fontId="172" fillId="4" borderId="0" xfId="544" applyFont="1" applyFill="1" applyAlignment="1" applyProtection="1">
      <alignment horizontal="center" vertical="center" wrapText="1"/>
    </xf>
    <xf numFmtId="3" fontId="172" fillId="4" borderId="0" xfId="543" applyNumberFormat="1" applyFont="1" applyFill="1" applyAlignment="1" applyProtection="1">
      <alignment horizontal="center" vertical="center" wrapText="1"/>
    </xf>
    <xf numFmtId="3" fontId="31" fillId="4" borderId="0" xfId="543" applyNumberFormat="1" applyFont="1" applyFill="1" applyAlignment="1" applyProtection="1">
      <alignment horizontal="center" vertical="center" wrapText="1"/>
    </xf>
    <xf numFmtId="168" fontId="174" fillId="4" borderId="0" xfId="544" applyNumberFormat="1" applyFont="1" applyFill="1" applyAlignment="1" applyProtection="1">
      <alignment horizontal="center" vertical="center" wrapText="1"/>
    </xf>
    <xf numFmtId="43" fontId="174" fillId="4" borderId="0" xfId="544" applyFont="1" applyFill="1" applyAlignment="1" applyProtection="1">
      <alignment horizontal="center" vertical="center" wrapText="1"/>
    </xf>
    <xf numFmtId="3" fontId="174" fillId="4" borderId="0" xfId="543" applyNumberFormat="1" applyFont="1" applyFill="1" applyAlignment="1" applyProtection="1">
      <alignment horizontal="center" vertical="center" wrapText="1"/>
    </xf>
    <xf numFmtId="3" fontId="175" fillId="4" borderId="0" xfId="543" applyNumberFormat="1" applyFont="1" applyFill="1" applyAlignment="1" applyProtection="1">
      <alignment horizontal="center" vertical="center" wrapText="1"/>
    </xf>
    <xf numFmtId="168" fontId="176" fillId="4" borderId="0" xfId="544" applyNumberFormat="1" applyFont="1" applyFill="1" applyAlignment="1" applyProtection="1">
      <alignment horizontal="center" vertical="center" wrapText="1"/>
    </xf>
    <xf numFmtId="43" fontId="176" fillId="4" borderId="0" xfId="544" applyFont="1" applyFill="1" applyAlignment="1" applyProtection="1">
      <alignment horizontal="center" vertical="center" wrapText="1"/>
    </xf>
    <xf numFmtId="3" fontId="176" fillId="4" borderId="0" xfId="543" applyNumberFormat="1" applyFont="1" applyFill="1" applyAlignment="1" applyProtection="1">
      <alignment horizontal="center" vertical="center" wrapText="1"/>
    </xf>
    <xf numFmtId="3" fontId="169" fillId="4" borderId="0" xfId="543" applyNumberFormat="1" applyFont="1" applyFill="1" applyAlignment="1" applyProtection="1">
      <alignment horizontal="center" vertical="center" wrapText="1"/>
    </xf>
    <xf numFmtId="168" fontId="177" fillId="4" borderId="0" xfId="544" applyNumberFormat="1" applyFont="1" applyFill="1" applyAlignment="1" applyProtection="1">
      <alignment horizontal="center" vertical="center" wrapText="1"/>
    </xf>
    <xf numFmtId="43" fontId="177" fillId="4" borderId="0" xfId="544" applyFont="1" applyFill="1" applyAlignment="1" applyProtection="1">
      <alignment horizontal="center" vertical="center" wrapText="1"/>
    </xf>
    <xf numFmtId="3" fontId="177" fillId="4" borderId="0" xfId="543" applyNumberFormat="1" applyFont="1" applyFill="1" applyAlignment="1" applyProtection="1">
      <alignment horizontal="center" vertical="center" wrapText="1"/>
    </xf>
    <xf numFmtId="3" fontId="11" fillId="4" borderId="0" xfId="543" applyNumberFormat="1" applyFont="1" applyFill="1" applyAlignment="1" applyProtection="1">
      <alignment horizontal="center" vertical="center" wrapText="1"/>
    </xf>
    <xf numFmtId="168" fontId="178" fillId="4" borderId="0" xfId="544" applyNumberFormat="1" applyFont="1" applyFill="1" applyAlignment="1" applyProtection="1">
      <alignment horizontal="left" vertical="center" wrapText="1"/>
    </xf>
    <xf numFmtId="43" fontId="178" fillId="4" borderId="0" xfId="544" applyFont="1" applyFill="1" applyAlignment="1" applyProtection="1">
      <alignment horizontal="left" vertical="center" wrapText="1"/>
    </xf>
    <xf numFmtId="3" fontId="178" fillId="4" borderId="0" xfId="543" applyNumberFormat="1" applyFont="1" applyFill="1" applyAlignment="1" applyProtection="1">
      <alignment horizontal="left" vertical="center" wrapText="1"/>
    </xf>
    <xf numFmtId="3" fontId="5" fillId="4" borderId="0" xfId="543" applyNumberFormat="1" applyFont="1" applyFill="1" applyAlignment="1" applyProtection="1">
      <alignment horizontal="left" vertical="center" wrapText="1"/>
    </xf>
    <xf numFmtId="0" fontId="11" fillId="4" borderId="0" xfId="543" applyFont="1" applyFill="1" applyAlignment="1" applyProtection="1">
      <alignment horizontal="center" vertical="center" wrapText="1"/>
    </xf>
    <xf numFmtId="4" fontId="11" fillId="4" borderId="0" xfId="543" applyNumberFormat="1" applyFont="1" applyFill="1" applyAlignment="1" applyProtection="1">
      <alignment horizontal="right" vertical="center" wrapText="1"/>
    </xf>
    <xf numFmtId="4" fontId="11" fillId="2" borderId="0" xfId="543" applyNumberFormat="1" applyFont="1" applyFill="1" applyAlignment="1" applyProtection="1">
      <alignment horizontal="right" vertical="center" wrapText="1"/>
    </xf>
    <xf numFmtId="168" fontId="179" fillId="4" borderId="0" xfId="544" applyNumberFormat="1" applyFont="1" applyFill="1" applyBorder="1" applyAlignment="1" applyProtection="1">
      <alignment horizontal="right" vertical="center" wrapText="1"/>
    </xf>
    <xf numFmtId="43" fontId="179" fillId="4" borderId="0" xfId="544" applyFont="1" applyFill="1" applyBorder="1" applyAlignment="1" applyProtection="1">
      <alignment horizontal="right" vertical="center" wrapText="1"/>
    </xf>
    <xf numFmtId="3" fontId="179" fillId="4" borderId="0" xfId="543" applyNumberFormat="1" applyFont="1" applyFill="1" applyBorder="1" applyAlignment="1" applyProtection="1">
      <alignment horizontal="right" vertical="center" wrapText="1"/>
    </xf>
    <xf numFmtId="3" fontId="173" fillId="4" borderId="0" xfId="543" applyNumberFormat="1" applyFont="1" applyFill="1" applyBorder="1" applyAlignment="1" applyProtection="1">
      <alignment horizontal="right" vertical="center" wrapText="1"/>
    </xf>
    <xf numFmtId="0" fontId="169" fillId="4" borderId="3" xfId="543" applyFont="1" applyFill="1" applyBorder="1" applyAlignment="1" applyProtection="1">
      <alignment horizontal="center" vertical="center" wrapText="1"/>
    </xf>
    <xf numFmtId="4" fontId="169" fillId="4" borderId="3" xfId="543" applyNumberFormat="1" applyFont="1" applyFill="1" applyBorder="1" applyAlignment="1" applyProtection="1">
      <alignment horizontal="center" vertical="center" wrapText="1"/>
    </xf>
    <xf numFmtId="4" fontId="169" fillId="2" borderId="3" xfId="543" applyNumberFormat="1" applyFont="1" applyFill="1" applyBorder="1" applyAlignment="1" applyProtection="1">
      <alignment horizontal="center" vertical="center" wrapText="1"/>
    </xf>
    <xf numFmtId="0" fontId="180" fillId="0" borderId="33" xfId="0" applyFont="1" applyFill="1" applyBorder="1" applyAlignment="1" applyProtection="1">
      <alignment horizontal="center" vertical="center" wrapText="1"/>
    </xf>
    <xf numFmtId="168" fontId="176" fillId="4" borderId="0" xfId="544" applyNumberFormat="1" applyFont="1" applyFill="1" applyBorder="1" applyAlignment="1" applyProtection="1">
      <alignment horizontal="center" vertical="center" wrapText="1"/>
    </xf>
    <xf numFmtId="43" fontId="176" fillId="4" borderId="0" xfId="544" applyFont="1" applyFill="1" applyBorder="1" applyAlignment="1" applyProtection="1">
      <alignment horizontal="center" vertical="center" wrapText="1"/>
    </xf>
    <xf numFmtId="3" fontId="176" fillId="4" borderId="0" xfId="543" applyNumberFormat="1" applyFont="1" applyFill="1" applyBorder="1" applyAlignment="1" applyProtection="1">
      <alignment horizontal="center" vertical="center" wrapText="1"/>
    </xf>
    <xf numFmtId="3" fontId="169" fillId="4" borderId="0" xfId="543" applyNumberFormat="1" applyFont="1" applyFill="1" applyBorder="1" applyAlignment="1" applyProtection="1">
      <alignment horizontal="center" vertical="center" wrapText="1"/>
    </xf>
    <xf numFmtId="3" fontId="57" fillId="4" borderId="0" xfId="543" applyNumberFormat="1" applyFont="1" applyFill="1" applyAlignment="1" applyProtection="1">
      <alignment horizontal="center" vertical="center" wrapText="1"/>
    </xf>
    <xf numFmtId="3" fontId="48" fillId="4" borderId="3" xfId="544" applyNumberFormat="1" applyFont="1" applyFill="1" applyBorder="1" applyAlignment="1" applyProtection="1">
      <alignment horizontal="center" vertical="center" wrapText="1"/>
    </xf>
    <xf numFmtId="3" fontId="48" fillId="4" borderId="3" xfId="543" applyNumberFormat="1" applyFont="1" applyFill="1" applyBorder="1" applyAlignment="1" applyProtection="1">
      <alignment horizontal="center" vertical="center" wrapText="1"/>
    </xf>
    <xf numFmtId="0" fontId="48" fillId="4" borderId="3" xfId="543" applyFont="1" applyFill="1" applyBorder="1" applyAlignment="1" applyProtection="1">
      <alignment horizontal="center" vertical="center" wrapText="1"/>
    </xf>
    <xf numFmtId="0" fontId="57" fillId="4" borderId="0" xfId="543" applyFont="1" applyFill="1" applyAlignment="1" applyProtection="1">
      <alignment horizontal="center" vertical="center" wrapText="1"/>
    </xf>
    <xf numFmtId="0" fontId="38" fillId="4" borderId="3" xfId="543" applyFont="1" applyFill="1" applyBorder="1" applyAlignment="1" applyProtection="1">
      <alignment horizontal="center" vertical="center" wrapText="1"/>
    </xf>
    <xf numFmtId="3" fontId="173" fillId="4" borderId="3" xfId="543" applyNumberFormat="1" applyFont="1" applyFill="1" applyBorder="1" applyAlignment="1" applyProtection="1">
      <alignment horizontal="center" vertical="center" wrapText="1"/>
    </xf>
    <xf numFmtId="4" fontId="173" fillId="4" borderId="3" xfId="543" quotePrefix="1" applyNumberFormat="1" applyFont="1" applyFill="1" applyBorder="1" applyAlignment="1" applyProtection="1">
      <alignment horizontal="center" vertical="center" wrapText="1"/>
    </xf>
    <xf numFmtId="4" fontId="173" fillId="2" borderId="3" xfId="543" applyNumberFormat="1" applyFont="1" applyFill="1" applyBorder="1" applyAlignment="1" applyProtection="1">
      <alignment horizontal="center" vertical="center" wrapText="1"/>
    </xf>
    <xf numFmtId="4" fontId="173" fillId="4" borderId="3" xfId="543" applyNumberFormat="1" applyFont="1" applyFill="1" applyBorder="1" applyAlignment="1" applyProtection="1">
      <alignment horizontal="center" vertical="center" wrapText="1"/>
    </xf>
    <xf numFmtId="168" fontId="181" fillId="4" borderId="0" xfId="544" applyNumberFormat="1" applyFont="1" applyFill="1" applyBorder="1" applyAlignment="1" applyProtection="1">
      <alignment horizontal="center" vertical="center" wrapText="1"/>
    </xf>
    <xf numFmtId="43" fontId="181" fillId="4" borderId="0" xfId="544" applyFont="1" applyFill="1" applyBorder="1" applyAlignment="1" applyProtection="1">
      <alignment horizontal="center" vertical="center" wrapText="1"/>
    </xf>
    <xf numFmtId="3" fontId="181" fillId="4" borderId="0" xfId="543" applyNumberFormat="1" applyFont="1" applyFill="1" applyBorder="1" applyAlignment="1" applyProtection="1">
      <alignment horizontal="center" vertical="center" wrapText="1"/>
    </xf>
    <xf numFmtId="3" fontId="38" fillId="4" borderId="0" xfId="543" applyNumberFormat="1" applyFont="1" applyFill="1" applyBorder="1" applyAlignment="1" applyProtection="1">
      <alignment horizontal="center" vertical="center" wrapText="1"/>
    </xf>
    <xf numFmtId="3" fontId="25" fillId="4" borderId="3" xfId="544" applyNumberFormat="1" applyFont="1" applyFill="1" applyBorder="1" applyAlignment="1" applyProtection="1">
      <alignment vertical="center" wrapText="1"/>
    </xf>
    <xf numFmtId="3" fontId="25" fillId="4" borderId="3" xfId="543" applyNumberFormat="1" applyFont="1" applyFill="1" applyBorder="1" applyAlignment="1" applyProtection="1">
      <alignment vertical="center" wrapText="1"/>
    </xf>
    <xf numFmtId="0" fontId="25" fillId="4" borderId="3" xfId="543" applyFont="1" applyFill="1" applyBorder="1" applyAlignment="1" applyProtection="1">
      <alignment vertical="center" wrapText="1"/>
    </xf>
    <xf numFmtId="0" fontId="169" fillId="4" borderId="3" xfId="543" applyFont="1" applyFill="1" applyBorder="1" applyAlignment="1" applyProtection="1">
      <alignment vertical="center" wrapText="1"/>
    </xf>
    <xf numFmtId="4" fontId="31" fillId="4" borderId="3" xfId="543" applyNumberFormat="1" applyFont="1" applyFill="1" applyBorder="1" applyAlignment="1" applyProtection="1">
      <alignment horizontal="right" vertical="center" wrapText="1"/>
    </xf>
    <xf numFmtId="4" fontId="173" fillId="4" borderId="3" xfId="543" applyNumberFormat="1" applyFont="1" applyFill="1" applyBorder="1" applyAlignment="1" applyProtection="1">
      <alignment horizontal="right" vertical="center" wrapText="1"/>
    </xf>
    <xf numFmtId="4" fontId="173" fillId="2" borderId="3" xfId="543" applyNumberFormat="1" applyFont="1" applyFill="1" applyBorder="1" applyAlignment="1" applyProtection="1">
      <alignment horizontal="right" vertical="center" wrapText="1"/>
    </xf>
    <xf numFmtId="168" fontId="179" fillId="4" borderId="0" xfId="544" applyNumberFormat="1" applyFont="1" applyFill="1" applyBorder="1" applyAlignment="1" applyProtection="1">
      <alignment horizontal="center" vertical="center" wrapText="1"/>
    </xf>
    <xf numFmtId="43" fontId="179" fillId="4" borderId="0" xfId="544" applyFont="1" applyFill="1" applyBorder="1" applyAlignment="1" applyProtection="1">
      <alignment horizontal="center" vertical="center" wrapText="1"/>
    </xf>
    <xf numFmtId="3" fontId="179" fillId="4" borderId="0" xfId="543" applyNumberFormat="1" applyFont="1" applyFill="1" applyBorder="1" applyAlignment="1" applyProtection="1">
      <alignment horizontal="center" vertical="center" wrapText="1"/>
    </xf>
    <xf numFmtId="3" fontId="173" fillId="4" borderId="0" xfId="543" applyNumberFormat="1" applyFont="1" applyFill="1" applyBorder="1" applyAlignment="1" applyProtection="1">
      <alignment horizontal="center" vertical="center" wrapText="1"/>
    </xf>
    <xf numFmtId="4" fontId="169" fillId="4" borderId="3" xfId="543" applyNumberFormat="1" applyFont="1" applyFill="1" applyBorder="1" applyAlignment="1" applyProtection="1">
      <alignment horizontal="right" vertical="center" wrapText="1"/>
    </xf>
    <xf numFmtId="4" fontId="169" fillId="2" borderId="3" xfId="543" applyNumberFormat="1" applyFont="1" applyFill="1" applyBorder="1" applyAlignment="1" applyProtection="1">
      <alignment horizontal="right" vertical="center" wrapText="1"/>
    </xf>
    <xf numFmtId="168" fontId="176" fillId="4" borderId="0" xfId="544" applyNumberFormat="1" applyFont="1" applyFill="1" applyBorder="1" applyAlignment="1" applyProtection="1">
      <alignment horizontal="right" vertical="center" wrapText="1"/>
    </xf>
    <xf numFmtId="43" fontId="176" fillId="4" borderId="0" xfId="544" applyFont="1" applyFill="1" applyBorder="1" applyAlignment="1" applyProtection="1">
      <alignment horizontal="right" vertical="center" wrapText="1"/>
    </xf>
    <xf numFmtId="3" fontId="176" fillId="4" borderId="0" xfId="543" applyNumberFormat="1" applyFont="1" applyFill="1" applyBorder="1" applyAlignment="1" applyProtection="1">
      <alignment horizontal="right" vertical="center" wrapText="1"/>
    </xf>
    <xf numFmtId="3" fontId="169" fillId="4" borderId="0" xfId="543" applyNumberFormat="1" applyFont="1" applyFill="1" applyBorder="1" applyAlignment="1" applyProtection="1">
      <alignment horizontal="right" vertical="center" wrapText="1"/>
    </xf>
    <xf numFmtId="3" fontId="169" fillId="4" borderId="3" xfId="543" applyNumberFormat="1" applyFont="1" applyFill="1" applyBorder="1" applyAlignment="1" applyProtection="1">
      <alignment vertical="center" wrapText="1"/>
    </xf>
    <xf numFmtId="43" fontId="169" fillId="2" borderId="3" xfId="544" applyFont="1" applyFill="1" applyBorder="1" applyAlignment="1" applyProtection="1">
      <alignment horizontal="right" vertical="center" wrapText="1"/>
    </xf>
    <xf numFmtId="3" fontId="167" fillId="4" borderId="0" xfId="543" applyNumberFormat="1" applyFont="1" applyFill="1" applyAlignment="1" applyProtection="1">
      <alignment vertical="center" wrapText="1"/>
    </xf>
    <xf numFmtId="3" fontId="167" fillId="4" borderId="3" xfId="543" applyNumberFormat="1" applyFont="1" applyFill="1" applyBorder="1" applyAlignment="1" applyProtection="1">
      <alignment vertical="center" wrapText="1"/>
    </xf>
    <xf numFmtId="0" fontId="167" fillId="4" borderId="0" xfId="543" applyFont="1" applyFill="1" applyAlignment="1" applyProtection="1">
      <alignment vertical="center" wrapText="1"/>
    </xf>
    <xf numFmtId="0" fontId="11" fillId="4" borderId="3" xfId="543" applyFont="1" applyFill="1" applyBorder="1" applyAlignment="1" applyProtection="1">
      <alignment vertical="center" wrapText="1"/>
    </xf>
    <xf numFmtId="4" fontId="11" fillId="4" borderId="3" xfId="543" applyNumberFormat="1" applyFont="1" applyFill="1" applyBorder="1" applyAlignment="1" applyProtection="1">
      <alignment horizontal="right" vertical="center" wrapText="1"/>
    </xf>
    <xf numFmtId="0" fontId="167" fillId="4" borderId="3" xfId="543" applyFont="1" applyFill="1" applyBorder="1" applyAlignment="1" applyProtection="1">
      <alignment vertical="center" wrapText="1"/>
    </xf>
    <xf numFmtId="0" fontId="11" fillId="4" borderId="3" xfId="543" applyFont="1" applyFill="1" applyBorder="1" applyAlignment="1" applyProtection="1">
      <alignment horizontal="center" vertical="center" wrapText="1"/>
    </xf>
    <xf numFmtId="168" fontId="177" fillId="4" borderId="0" xfId="544" applyNumberFormat="1" applyFont="1" applyFill="1" applyBorder="1" applyAlignment="1" applyProtection="1">
      <alignment horizontal="center" vertical="center" wrapText="1"/>
    </xf>
    <xf numFmtId="43" fontId="177" fillId="4" borderId="0" xfId="544" applyFont="1" applyFill="1" applyBorder="1" applyAlignment="1" applyProtection="1">
      <alignment horizontal="center" vertical="center" wrapText="1"/>
    </xf>
    <xf numFmtId="3" fontId="177" fillId="4" borderId="0" xfId="543" applyNumberFormat="1" applyFont="1" applyFill="1" applyBorder="1" applyAlignment="1" applyProtection="1">
      <alignment horizontal="center" vertical="center" wrapText="1"/>
    </xf>
    <xf numFmtId="3" fontId="11" fillId="4" borderId="0" xfId="543" applyNumberFormat="1" applyFont="1" applyFill="1" applyBorder="1" applyAlignment="1" applyProtection="1">
      <alignment horizontal="center" vertical="center" wrapText="1"/>
    </xf>
    <xf numFmtId="4" fontId="11" fillId="2" borderId="3" xfId="543" applyNumberFormat="1" applyFont="1" applyFill="1" applyBorder="1" applyAlignment="1" applyProtection="1">
      <alignment horizontal="right" vertical="center" wrapText="1"/>
    </xf>
    <xf numFmtId="168" fontId="177" fillId="4" borderId="0" xfId="544" applyNumberFormat="1" applyFont="1" applyFill="1" applyBorder="1" applyAlignment="1" applyProtection="1">
      <alignment horizontal="right" vertical="center" wrapText="1"/>
    </xf>
    <xf numFmtId="43" fontId="177" fillId="4" borderId="0" xfId="544" applyFont="1" applyFill="1" applyBorder="1" applyAlignment="1" applyProtection="1">
      <alignment horizontal="right" vertical="center" wrapText="1"/>
    </xf>
    <xf numFmtId="3" fontId="177" fillId="4" borderId="0" xfId="543" applyNumberFormat="1" applyFont="1" applyFill="1" applyBorder="1" applyAlignment="1" applyProtection="1">
      <alignment horizontal="right" vertical="center" wrapText="1"/>
    </xf>
    <xf numFmtId="3" fontId="11" fillId="4" borderId="0" xfId="543" applyNumberFormat="1" applyFont="1" applyFill="1" applyBorder="1" applyAlignment="1" applyProtection="1">
      <alignment horizontal="right" vertical="center" wrapText="1"/>
    </xf>
    <xf numFmtId="4" fontId="169" fillId="4" borderId="3" xfId="544" applyNumberFormat="1" applyFont="1" applyFill="1" applyBorder="1" applyAlignment="1" applyProtection="1">
      <alignment horizontal="right" vertical="center" wrapText="1"/>
    </xf>
    <xf numFmtId="43" fontId="169" fillId="4" borderId="3" xfId="544" applyFont="1" applyFill="1" applyBorder="1" applyAlignment="1" applyProtection="1">
      <alignment horizontal="right" vertical="center" wrapText="1"/>
    </xf>
    <xf numFmtId="0" fontId="31" fillId="4" borderId="3" xfId="543" applyFont="1" applyFill="1" applyBorder="1" applyAlignment="1" applyProtection="1">
      <alignment horizontal="center" vertical="center" wrapText="1"/>
    </xf>
    <xf numFmtId="0" fontId="31" fillId="4" borderId="3" xfId="543" applyFont="1" applyFill="1" applyBorder="1" applyAlignment="1" applyProtection="1">
      <alignment vertical="center" wrapText="1"/>
    </xf>
    <xf numFmtId="4" fontId="31" fillId="4" borderId="3" xfId="544" applyNumberFormat="1" applyFont="1" applyFill="1" applyBorder="1" applyAlignment="1" applyProtection="1">
      <alignment horizontal="right" vertical="center" wrapText="1"/>
    </xf>
    <xf numFmtId="43" fontId="31" fillId="4" borderId="3" xfId="544" applyFont="1" applyFill="1" applyBorder="1" applyAlignment="1" applyProtection="1">
      <alignment horizontal="right" vertical="center" wrapText="1"/>
    </xf>
    <xf numFmtId="43" fontId="31" fillId="2" borderId="3" xfId="544" applyFont="1" applyFill="1" applyBorder="1" applyAlignment="1" applyProtection="1">
      <alignment horizontal="right" vertical="center" wrapText="1"/>
    </xf>
    <xf numFmtId="4" fontId="11" fillId="4" borderId="3" xfId="544" applyNumberFormat="1" applyFont="1" applyFill="1" applyBorder="1" applyAlignment="1" applyProtection="1">
      <alignment horizontal="right" vertical="center" wrapText="1"/>
    </xf>
    <xf numFmtId="43" fontId="11" fillId="4" borderId="3" xfId="544" applyFont="1" applyFill="1" applyBorder="1" applyAlignment="1" applyProtection="1">
      <alignment horizontal="right" vertical="center" wrapText="1"/>
    </xf>
    <xf numFmtId="43" fontId="11" fillId="2" borderId="3" xfId="544" applyFont="1" applyFill="1" applyBorder="1" applyAlignment="1" applyProtection="1">
      <alignment horizontal="right" vertical="center" wrapText="1"/>
    </xf>
    <xf numFmtId="3" fontId="167" fillId="4" borderId="3" xfId="544" applyNumberFormat="1" applyFont="1" applyFill="1" applyBorder="1" applyAlignment="1" applyProtection="1">
      <alignment vertical="center" wrapText="1"/>
    </xf>
    <xf numFmtId="3" fontId="167" fillId="4" borderId="3" xfId="543" applyNumberFormat="1" applyFont="1" applyFill="1" applyBorder="1" applyAlignment="1" applyProtection="1">
      <alignment horizontal="right" vertical="center" wrapText="1"/>
    </xf>
    <xf numFmtId="168" fontId="167" fillId="4" borderId="3" xfId="544" applyNumberFormat="1" applyFont="1" applyFill="1" applyBorder="1" applyAlignment="1" applyProtection="1">
      <alignment vertical="center" wrapText="1"/>
    </xf>
    <xf numFmtId="3" fontId="176" fillId="4" borderId="3" xfId="543" applyNumberFormat="1" applyFont="1" applyFill="1" applyBorder="1"/>
    <xf numFmtId="0" fontId="173" fillId="4" borderId="3" xfId="543" applyFont="1" applyFill="1" applyBorder="1" applyAlignment="1" applyProtection="1">
      <alignment horizontal="center" vertical="center" wrapText="1"/>
    </xf>
    <xf numFmtId="0" fontId="173" fillId="4" borderId="3" xfId="543" applyFont="1" applyFill="1" applyBorder="1" applyAlignment="1" applyProtection="1">
      <alignment vertical="center" wrapText="1"/>
    </xf>
    <xf numFmtId="3" fontId="169" fillId="4" borderId="33" xfId="543" applyNumberFormat="1" applyFont="1" applyFill="1" applyBorder="1" applyAlignment="1" applyProtection="1">
      <alignment horizontal="right" vertical="center" wrapText="1"/>
    </xf>
    <xf numFmtId="43" fontId="182" fillId="4" borderId="0" xfId="544" applyFont="1" applyFill="1" applyAlignment="1" applyProtection="1">
      <alignment vertical="center" wrapText="1"/>
    </xf>
    <xf numFmtId="3" fontId="182" fillId="4" borderId="0" xfId="543" applyNumberFormat="1" applyFont="1" applyFill="1" applyAlignment="1" applyProtection="1">
      <alignment vertical="center" wrapText="1"/>
    </xf>
    <xf numFmtId="0" fontId="182" fillId="4" borderId="0" xfId="543" applyFont="1" applyFill="1" applyAlignment="1" applyProtection="1">
      <alignment vertical="center" wrapText="1"/>
    </xf>
    <xf numFmtId="4" fontId="177" fillId="4" borderId="0" xfId="543" applyNumberFormat="1" applyFont="1" applyFill="1" applyAlignment="1" applyProtection="1">
      <alignment horizontal="right" vertical="center" wrapText="1"/>
    </xf>
    <xf numFmtId="168" fontId="183" fillId="4" borderId="0" xfId="544" applyNumberFormat="1" applyFont="1" applyFill="1" applyAlignment="1" applyProtection="1">
      <alignment horizontal="center" vertical="center" wrapText="1"/>
    </xf>
    <xf numFmtId="43" fontId="183" fillId="4" borderId="0" xfId="544" applyFont="1" applyFill="1" applyAlignment="1" applyProtection="1">
      <alignment horizontal="center" vertical="center" wrapText="1"/>
    </xf>
    <xf numFmtId="3" fontId="183" fillId="4" borderId="0" xfId="543" applyNumberFormat="1" applyFont="1" applyFill="1" applyAlignment="1" applyProtection="1">
      <alignment horizontal="center" vertical="center" wrapText="1"/>
    </xf>
    <xf numFmtId="3" fontId="184" fillId="4" borderId="0" xfId="543" applyNumberFormat="1" applyFont="1" applyFill="1" applyAlignment="1" applyProtection="1">
      <alignment vertical="center" wrapText="1"/>
    </xf>
    <xf numFmtId="3" fontId="184" fillId="4" borderId="0" xfId="544" applyNumberFormat="1" applyFont="1" applyFill="1" applyAlignment="1" applyProtection="1">
      <alignment vertical="center" wrapText="1"/>
    </xf>
    <xf numFmtId="0" fontId="184" fillId="4" borderId="0" xfId="543" applyFont="1" applyFill="1" applyAlignment="1" applyProtection="1">
      <alignment vertical="center" wrapText="1"/>
    </xf>
    <xf numFmtId="4" fontId="182" fillId="4" borderId="0" xfId="543" applyNumberFormat="1" applyFont="1" applyFill="1" applyAlignment="1" applyProtection="1">
      <alignment vertical="center" wrapText="1"/>
    </xf>
    <xf numFmtId="4" fontId="177" fillId="2" borderId="0" xfId="543" applyNumberFormat="1" applyFont="1" applyFill="1" applyAlignment="1" applyProtection="1">
      <alignment horizontal="right" vertical="center" wrapText="1"/>
    </xf>
    <xf numFmtId="168" fontId="182" fillId="4" borderId="0" xfId="544" applyNumberFormat="1" applyFont="1" applyFill="1" applyAlignment="1" applyProtection="1">
      <alignment vertical="center" wrapText="1"/>
    </xf>
    <xf numFmtId="43" fontId="182" fillId="4" borderId="0" xfId="129" applyFont="1" applyFill="1" applyAlignment="1" applyProtection="1">
      <alignment vertical="center" wrapText="1"/>
    </xf>
    <xf numFmtId="43" fontId="182" fillId="4" borderId="0" xfId="543" applyNumberFormat="1" applyFont="1" applyFill="1" applyAlignment="1" applyProtection="1">
      <alignment vertical="center" wrapText="1"/>
    </xf>
    <xf numFmtId="0" fontId="57" fillId="4" borderId="0" xfId="543" applyFont="1" applyFill="1" applyAlignment="1" applyProtection="1">
      <alignment vertical="center" wrapText="1"/>
    </xf>
    <xf numFmtId="3" fontId="57" fillId="4" borderId="0" xfId="543" applyNumberFormat="1" applyFont="1" applyFill="1" applyAlignment="1" applyProtection="1">
      <alignment vertical="center" wrapText="1"/>
    </xf>
    <xf numFmtId="0" fontId="55" fillId="4" borderId="0" xfId="0" applyFont="1" applyFill="1" applyAlignment="1">
      <alignment vertical="center"/>
    </xf>
    <xf numFmtId="0" fontId="185" fillId="4" borderId="0" xfId="0" applyFont="1" applyFill="1" applyAlignment="1">
      <alignment vertical="center"/>
    </xf>
    <xf numFmtId="3" fontId="185" fillId="4" borderId="0" xfId="0" applyNumberFormat="1" applyFont="1" applyFill="1" applyAlignment="1">
      <alignment vertical="center"/>
    </xf>
    <xf numFmtId="4" fontId="5" fillId="4" borderId="0" xfId="0" applyNumberFormat="1" applyFont="1" applyFill="1" applyAlignment="1">
      <alignment vertical="center"/>
    </xf>
    <xf numFmtId="4" fontId="6" fillId="57" borderId="0" xfId="0" applyNumberFormat="1" applyFont="1" applyFill="1" applyAlignment="1">
      <alignment vertical="center"/>
    </xf>
    <xf numFmtId="4" fontId="6" fillId="2" borderId="0" xfId="0" applyNumberFormat="1" applyFont="1" applyFill="1" applyAlignment="1">
      <alignment vertical="center"/>
    </xf>
    <xf numFmtId="4" fontId="7" fillId="4" borderId="0" xfId="0" applyNumberFormat="1" applyFont="1" applyFill="1" applyAlignment="1">
      <alignment vertical="center"/>
    </xf>
    <xf numFmtId="4" fontId="6" fillId="4" borderId="0" xfId="0" applyNumberFormat="1" applyFont="1" applyFill="1" applyAlignment="1">
      <alignment vertical="center"/>
    </xf>
    <xf numFmtId="4" fontId="13" fillId="4" borderId="0" xfId="0" applyNumberFormat="1" applyFont="1" applyFill="1" applyAlignment="1">
      <alignment vertical="center"/>
    </xf>
    <xf numFmtId="4" fontId="47" fillId="4" borderId="0" xfId="0" applyNumberFormat="1" applyFont="1" applyFill="1" applyAlignment="1">
      <alignment vertical="center"/>
    </xf>
    <xf numFmtId="4" fontId="50" fillId="4" borderId="0" xfId="0" applyNumberFormat="1" applyFont="1" applyFill="1" applyAlignment="1">
      <alignment vertical="center"/>
    </xf>
    <xf numFmtId="4" fontId="49" fillId="4" borderId="0" xfId="0" applyNumberFormat="1" applyFont="1" applyFill="1" applyAlignment="1">
      <alignment vertical="center"/>
    </xf>
    <xf numFmtId="4" fontId="14" fillId="4" borderId="0" xfId="0" applyNumberFormat="1" applyFont="1" applyFill="1" applyAlignment="1">
      <alignment vertical="center"/>
    </xf>
    <xf numFmtId="4" fontId="9" fillId="4" borderId="0" xfId="0" applyNumberFormat="1" applyFont="1" applyFill="1" applyAlignment="1">
      <alignment vertical="center"/>
    </xf>
    <xf numFmtId="4" fontId="55" fillId="4" borderId="0" xfId="0" applyNumberFormat="1" applyFont="1" applyFill="1" applyAlignment="1">
      <alignment vertical="center"/>
    </xf>
    <xf numFmtId="3" fontId="186" fillId="4" borderId="0" xfId="0" applyNumberFormat="1" applyFont="1" applyFill="1" applyAlignment="1">
      <alignment vertical="center"/>
    </xf>
    <xf numFmtId="4" fontId="185" fillId="4" borderId="0" xfId="0" applyNumberFormat="1" applyFont="1" applyFill="1" applyAlignment="1">
      <alignment vertical="center"/>
    </xf>
    <xf numFmtId="0" fontId="186" fillId="4" borderId="0" xfId="0" applyFont="1" applyFill="1" applyAlignment="1">
      <alignment vertical="center"/>
    </xf>
    <xf numFmtId="0" fontId="51" fillId="4" borderId="0" xfId="0" applyFont="1" applyFill="1" applyAlignment="1">
      <alignment vertical="center"/>
    </xf>
    <xf numFmtId="4" fontId="51" fillId="4" borderId="0" xfId="0" applyNumberFormat="1" applyFont="1" applyFill="1" applyAlignment="1">
      <alignment vertical="center"/>
    </xf>
    <xf numFmtId="3" fontId="187" fillId="0" borderId="3" xfId="0" applyNumberFormat="1" applyFont="1" applyBorder="1" applyAlignment="1">
      <alignment vertical="center" wrapText="1"/>
    </xf>
    <xf numFmtId="0" fontId="176" fillId="0" borderId="33" xfId="0" applyFont="1" applyFill="1" applyBorder="1" applyAlignment="1" applyProtection="1">
      <alignment horizontal="center" vertical="center" wrapText="1"/>
    </xf>
    <xf numFmtId="4" fontId="176" fillId="4" borderId="3" xfId="543" applyNumberFormat="1" applyFont="1" applyFill="1" applyBorder="1" applyAlignment="1" applyProtection="1">
      <alignment horizontal="right" vertical="center" wrapText="1"/>
    </xf>
    <xf numFmtId="4" fontId="177" fillId="4" borderId="3" xfId="543" applyNumberFormat="1" applyFont="1" applyFill="1" applyBorder="1" applyAlignment="1" applyProtection="1">
      <alignment horizontal="right" vertical="center" wrapText="1"/>
    </xf>
    <xf numFmtId="43" fontId="5" fillId="4" borderId="0" xfId="5" applyFont="1" applyFill="1" applyAlignment="1">
      <alignment vertical="center"/>
    </xf>
    <xf numFmtId="43" fontId="5" fillId="4" borderId="0" xfId="0" applyNumberFormat="1" applyFont="1" applyFill="1" applyAlignment="1">
      <alignment vertical="center"/>
    </xf>
    <xf numFmtId="0" fontId="5" fillId="4"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4" borderId="3" xfId="0" applyFont="1" applyFill="1" applyBorder="1" applyAlignment="1">
      <alignment horizontal="center" vertical="center"/>
    </xf>
    <xf numFmtId="0" fontId="48" fillId="58" borderId="3" xfId="543" applyFont="1" applyFill="1" applyBorder="1" applyAlignment="1" applyProtection="1">
      <alignment horizontal="center" vertical="center" wrapText="1"/>
    </xf>
    <xf numFmtId="0" fontId="48" fillId="58" borderId="3" xfId="543" applyFont="1" applyFill="1" applyBorder="1" applyAlignment="1" applyProtection="1">
      <alignment vertical="center" wrapText="1"/>
    </xf>
    <xf numFmtId="0" fontId="48" fillId="4" borderId="3" xfId="543" applyFont="1" applyFill="1" applyBorder="1" applyAlignment="1" applyProtection="1">
      <alignment vertical="center" wrapText="1"/>
    </xf>
    <xf numFmtId="0" fontId="57" fillId="4" borderId="3" xfId="543" applyFont="1" applyFill="1" applyBorder="1" applyAlignment="1" applyProtection="1">
      <alignment vertical="center" wrapText="1"/>
    </xf>
    <xf numFmtId="0" fontId="57" fillId="4" borderId="3" xfId="543" applyFont="1" applyFill="1" applyBorder="1" applyAlignment="1" applyProtection="1">
      <alignment horizontal="center" vertical="center" wrapText="1"/>
    </xf>
    <xf numFmtId="0" fontId="48" fillId="59" borderId="3" xfId="543" applyFont="1" applyFill="1" applyBorder="1" applyAlignment="1" applyProtection="1">
      <alignment horizontal="center" vertical="center" wrapText="1"/>
    </xf>
    <xf numFmtId="0" fontId="48" fillId="59" borderId="3" xfId="543" applyFont="1" applyFill="1" applyBorder="1" applyAlignment="1" applyProtection="1">
      <alignment vertical="center" wrapText="1"/>
    </xf>
    <xf numFmtId="0" fontId="48" fillId="51" borderId="3" xfId="543" applyFont="1" applyFill="1" applyBorder="1" applyAlignment="1" applyProtection="1">
      <alignment horizontal="center" vertical="center" wrapText="1"/>
    </xf>
    <xf numFmtId="0" fontId="48" fillId="51" borderId="3" xfId="543" applyFont="1" applyFill="1" applyBorder="1" applyAlignment="1" applyProtection="1">
      <alignment vertical="center" wrapText="1"/>
    </xf>
    <xf numFmtId="0" fontId="57" fillId="4" borderId="3" xfId="0" applyFont="1" applyFill="1" applyBorder="1" applyAlignment="1">
      <alignment horizontal="center" vertical="center" wrapText="1"/>
    </xf>
    <xf numFmtId="0" fontId="48" fillId="51" borderId="3" xfId="0" applyFont="1" applyFill="1" applyBorder="1" applyAlignment="1">
      <alignment horizontal="center" vertical="center" wrapText="1"/>
    </xf>
    <xf numFmtId="0" fontId="48" fillId="59" borderId="3" xfId="0" applyFont="1" applyFill="1" applyBorder="1" applyAlignment="1">
      <alignment horizontal="center" vertical="center" wrapText="1"/>
    </xf>
    <xf numFmtId="0" fontId="48" fillId="59" borderId="3" xfId="0" applyFont="1" applyFill="1" applyBorder="1" applyAlignment="1">
      <alignment horizontal="left" vertical="center" wrapText="1"/>
    </xf>
    <xf numFmtId="0" fontId="48" fillId="4" borderId="3" xfId="0" applyFont="1" applyFill="1" applyBorder="1" applyAlignment="1">
      <alignment horizontal="center" vertical="center" wrapText="1"/>
    </xf>
    <xf numFmtId="0" fontId="48" fillId="4" borderId="3" xfId="0" applyFont="1" applyFill="1" applyBorder="1" applyAlignment="1">
      <alignment horizontal="left" vertical="center" wrapText="1"/>
    </xf>
    <xf numFmtId="0" fontId="48" fillId="59" borderId="3" xfId="0" applyFont="1" applyFill="1" applyBorder="1" applyAlignment="1">
      <alignment vertical="center"/>
    </xf>
    <xf numFmtId="0" fontId="188" fillId="4" borderId="3" xfId="0" applyFont="1" applyFill="1" applyBorder="1" applyAlignment="1">
      <alignment vertical="center" wrapText="1"/>
    </xf>
    <xf numFmtId="0" fontId="57" fillId="4" borderId="3" xfId="0" applyFont="1" applyFill="1" applyBorder="1" applyAlignment="1">
      <alignment vertical="center" wrapText="1"/>
    </xf>
    <xf numFmtId="0" fontId="48" fillId="2" borderId="3" xfId="0" applyFont="1" applyFill="1" applyBorder="1" applyAlignment="1">
      <alignment horizontal="center" vertical="center" wrapText="1"/>
    </xf>
    <xf numFmtId="0" fontId="48" fillId="2" borderId="3" xfId="0" applyFont="1" applyFill="1" applyBorder="1" applyAlignment="1">
      <alignment horizontal="center" vertical="center"/>
    </xf>
    <xf numFmtId="0" fontId="48" fillId="2" borderId="3" xfId="0" applyFont="1" applyFill="1" applyBorder="1" applyAlignment="1">
      <alignment vertical="center" wrapText="1"/>
    </xf>
    <xf numFmtId="0" fontId="48" fillId="4" borderId="3" xfId="0" applyFont="1" applyFill="1" applyBorder="1" applyAlignment="1">
      <alignment horizontal="center" vertical="center"/>
    </xf>
    <xf numFmtId="0" fontId="48" fillId="4" borderId="3" xfId="0" applyFont="1" applyFill="1" applyBorder="1" applyAlignment="1">
      <alignment vertical="center" wrapText="1"/>
    </xf>
    <xf numFmtId="0" fontId="57" fillId="4" borderId="3" xfId="0" quotePrefix="1" applyFont="1" applyFill="1" applyBorder="1" applyAlignment="1">
      <alignment vertical="center" wrapText="1"/>
    </xf>
    <xf numFmtId="0" fontId="48" fillId="54" borderId="3" xfId="0" applyFont="1" applyFill="1" applyBorder="1" applyAlignment="1">
      <alignment horizontal="center" vertical="center"/>
    </xf>
    <xf numFmtId="0" fontId="48" fillId="54" borderId="3" xfId="0" applyFont="1" applyFill="1" applyBorder="1" applyAlignment="1">
      <alignment vertical="center" wrapText="1"/>
    </xf>
    <xf numFmtId="0" fontId="48" fillId="5" borderId="3" xfId="0" applyFont="1" applyFill="1" applyBorder="1" applyAlignment="1">
      <alignment horizontal="center" vertical="center"/>
    </xf>
    <xf numFmtId="0" fontId="48" fillId="5" borderId="3" xfId="0" applyFont="1" applyFill="1" applyBorder="1" applyAlignment="1">
      <alignment vertical="center" wrapText="1"/>
    </xf>
    <xf numFmtId="0" fontId="188" fillId="4" borderId="3" xfId="0" applyFont="1" applyFill="1" applyBorder="1" applyAlignment="1">
      <alignment horizontal="center" vertical="center"/>
    </xf>
    <xf numFmtId="0" fontId="188" fillId="4" borderId="3" xfId="0" applyFont="1" applyFill="1" applyBorder="1" applyAlignment="1">
      <alignment horizontal="left" vertical="center" wrapText="1"/>
    </xf>
    <xf numFmtId="0" fontId="57" fillId="4" borderId="3" xfId="0" applyFont="1" applyFill="1" applyBorder="1" applyAlignment="1">
      <alignment horizontal="center" vertical="center"/>
    </xf>
    <xf numFmtId="0" fontId="57" fillId="4" borderId="3" xfId="0" quotePrefix="1" applyFont="1" applyFill="1" applyBorder="1" applyAlignment="1">
      <alignment horizontal="left" vertical="center" wrapText="1"/>
    </xf>
    <xf numFmtId="0" fontId="175" fillId="4" borderId="3" xfId="0" applyFont="1" applyFill="1" applyBorder="1" applyAlignment="1">
      <alignment horizontal="left" vertical="center" wrapText="1"/>
    </xf>
    <xf numFmtId="0" fontId="48" fillId="4" borderId="3" xfId="0" quotePrefix="1" applyFont="1" applyFill="1" applyBorder="1" applyAlignment="1">
      <alignment horizontal="left" vertical="center" wrapText="1"/>
    </xf>
    <xf numFmtId="3" fontId="57" fillId="4" borderId="3" xfId="0" quotePrefix="1" applyNumberFormat="1" applyFont="1" applyFill="1" applyBorder="1" applyAlignment="1">
      <alignment vertical="center" wrapText="1"/>
    </xf>
    <xf numFmtId="3" fontId="175" fillId="4" borderId="3" xfId="3" applyNumberFormat="1" applyFont="1" applyFill="1" applyBorder="1" applyAlignment="1">
      <alignment vertical="center" wrapText="1"/>
    </xf>
    <xf numFmtId="0" fontId="175" fillId="4" borderId="3" xfId="0" applyFont="1" applyFill="1" applyBorder="1" applyAlignment="1">
      <alignment horizontal="center" vertical="center"/>
    </xf>
    <xf numFmtId="3" fontId="48" fillId="4" borderId="3" xfId="0" quotePrefix="1" applyNumberFormat="1" applyFont="1" applyFill="1" applyBorder="1" applyAlignment="1">
      <alignment vertical="center" wrapText="1"/>
    </xf>
    <xf numFmtId="3" fontId="188" fillId="4" borderId="3" xfId="0" applyNumberFormat="1" applyFont="1" applyFill="1" applyBorder="1" applyAlignment="1">
      <alignment vertical="center" wrapText="1"/>
    </xf>
    <xf numFmtId="0" fontId="188" fillId="4" borderId="3" xfId="0" quotePrefix="1" applyFont="1" applyFill="1" applyBorder="1" applyAlignment="1">
      <alignment horizontal="left" vertical="center" wrapText="1"/>
    </xf>
    <xf numFmtId="0" fontId="57" fillId="4" borderId="3" xfId="6" quotePrefix="1" applyFont="1" applyFill="1" applyBorder="1" applyAlignment="1" applyProtection="1">
      <alignment horizontal="left" vertical="center" wrapText="1"/>
      <protection hidden="1"/>
    </xf>
    <xf numFmtId="0" fontId="175" fillId="4" borderId="3" xfId="0" quotePrefix="1" applyFont="1" applyFill="1" applyBorder="1" applyAlignment="1">
      <alignment horizontal="left" vertical="center" wrapText="1"/>
    </xf>
    <xf numFmtId="0" fontId="57" fillId="4" borderId="3" xfId="0" applyFont="1" applyFill="1" applyBorder="1" applyAlignment="1">
      <alignment horizontal="left" vertical="center" wrapText="1"/>
    </xf>
    <xf numFmtId="3" fontId="57" fillId="4" borderId="3" xfId="0" applyNumberFormat="1" applyFont="1" applyFill="1" applyBorder="1" applyAlignment="1">
      <alignment vertical="center" wrapText="1"/>
    </xf>
    <xf numFmtId="0" fontId="57" fillId="4" borderId="3" xfId="6" applyFont="1" applyFill="1" applyBorder="1" applyAlignment="1" applyProtection="1">
      <alignment horizontal="left" vertical="center" wrapText="1"/>
      <protection hidden="1"/>
    </xf>
    <xf numFmtId="3" fontId="175" fillId="4" borderId="3" xfId="0" applyNumberFormat="1" applyFont="1" applyFill="1" applyBorder="1" applyAlignment="1">
      <alignment vertical="center" wrapText="1"/>
    </xf>
    <xf numFmtId="3" fontId="175" fillId="4" borderId="3" xfId="0" quotePrefix="1" applyNumberFormat="1" applyFont="1" applyFill="1" applyBorder="1" applyAlignment="1">
      <alignment vertical="center" wrapText="1"/>
    </xf>
    <xf numFmtId="0" fontId="48" fillId="4" borderId="3" xfId="0" quotePrefix="1" applyFont="1" applyFill="1" applyBorder="1" applyAlignment="1">
      <alignment vertical="center" wrapText="1"/>
    </xf>
    <xf numFmtId="0" fontId="175" fillId="4" borderId="3" xfId="0" applyFont="1" applyFill="1" applyBorder="1" applyAlignment="1">
      <alignment vertical="center" wrapText="1"/>
    </xf>
    <xf numFmtId="0" fontId="175" fillId="4" borderId="3" xfId="0" quotePrefix="1" applyFont="1" applyFill="1" applyBorder="1" applyAlignment="1">
      <alignment vertical="center" wrapText="1"/>
    </xf>
    <xf numFmtId="0" fontId="188" fillId="4" borderId="3" xfId="0" quotePrefix="1" applyFont="1" applyFill="1" applyBorder="1" applyAlignment="1">
      <alignment vertical="center" wrapText="1"/>
    </xf>
    <xf numFmtId="0" fontId="48" fillId="53" borderId="3" xfId="0" applyFont="1" applyFill="1" applyBorder="1" applyAlignment="1">
      <alignment horizontal="center" vertical="center"/>
    </xf>
    <xf numFmtId="0" fontId="48" fillId="53" borderId="3" xfId="4" applyFont="1" applyFill="1" applyBorder="1" applyAlignment="1">
      <alignment horizontal="left" vertical="center" wrapText="1"/>
    </xf>
    <xf numFmtId="0" fontId="48" fillId="51" borderId="3" xfId="0" applyFont="1" applyFill="1" applyBorder="1" applyAlignment="1">
      <alignment horizontal="center" vertical="center"/>
    </xf>
    <xf numFmtId="0" fontId="48" fillId="51" borderId="3" xfId="0" applyFont="1" applyFill="1" applyBorder="1" applyAlignment="1">
      <alignment vertical="center" wrapText="1"/>
    </xf>
    <xf numFmtId="2" fontId="57" fillId="4" borderId="3" xfId="0" quotePrefix="1" applyNumberFormat="1" applyFont="1" applyFill="1" applyBorder="1" applyAlignment="1">
      <alignment vertical="center" wrapText="1"/>
    </xf>
    <xf numFmtId="2" fontId="175" fillId="4" borderId="3" xfId="0" quotePrefix="1" applyNumberFormat="1" applyFont="1" applyFill="1" applyBorder="1" applyAlignment="1">
      <alignment vertical="center" wrapText="1"/>
    </xf>
    <xf numFmtId="2" fontId="188" fillId="4" borderId="3" xfId="0" quotePrefix="1" applyNumberFormat="1" applyFont="1" applyFill="1" applyBorder="1" applyAlignment="1">
      <alignment vertical="center" wrapText="1"/>
    </xf>
    <xf numFmtId="0" fontId="188" fillId="4" borderId="3" xfId="0" quotePrefix="1" applyFont="1" applyFill="1" applyBorder="1" applyAlignment="1">
      <alignment horizontal="center" vertical="center"/>
    </xf>
    <xf numFmtId="0" fontId="48" fillId="55" borderId="3" xfId="0" applyFont="1" applyFill="1" applyBorder="1" applyAlignment="1">
      <alignment horizontal="center" vertical="center"/>
    </xf>
    <xf numFmtId="0" fontId="48" fillId="55" borderId="3" xfId="4" applyFont="1" applyFill="1" applyBorder="1" applyAlignment="1">
      <alignment horizontal="left" vertical="center" wrapText="1"/>
    </xf>
    <xf numFmtId="0" fontId="48" fillId="2" borderId="3" xfId="0" quotePrefix="1" applyFont="1" applyFill="1" applyBorder="1" applyAlignment="1">
      <alignment vertical="center" wrapText="1"/>
    </xf>
    <xf numFmtId="3" fontId="25" fillId="4" borderId="3" xfId="0" applyNumberFormat="1" applyFont="1" applyFill="1" applyBorder="1" applyAlignment="1">
      <alignment horizontal="center" vertical="center" wrapText="1"/>
    </xf>
    <xf numFmtId="3" fontId="167" fillId="58" borderId="3" xfId="0" applyNumberFormat="1" applyFont="1" applyFill="1" applyBorder="1" applyAlignment="1">
      <alignment horizontal="center" vertical="center" wrapText="1"/>
    </xf>
    <xf numFmtId="3" fontId="167" fillId="59" borderId="3" xfId="0" applyNumberFormat="1" applyFont="1" applyFill="1" applyBorder="1" applyAlignment="1">
      <alignment horizontal="center" vertical="center" wrapText="1"/>
    </xf>
    <xf numFmtId="3" fontId="167" fillId="51" borderId="3" xfId="0" applyNumberFormat="1" applyFont="1" applyFill="1" applyBorder="1" applyAlignment="1">
      <alignment horizontal="center" vertical="center" wrapText="1"/>
    </xf>
    <xf numFmtId="3" fontId="167" fillId="4" borderId="3" xfId="0" applyNumberFormat="1" applyFont="1" applyFill="1" applyBorder="1" applyAlignment="1">
      <alignment horizontal="right" vertical="center"/>
    </xf>
    <xf numFmtId="3" fontId="30" fillId="4" borderId="3" xfId="0" applyNumberFormat="1" applyFont="1" applyFill="1" applyBorder="1" applyAlignment="1">
      <alignment horizontal="right" vertical="center"/>
    </xf>
    <xf numFmtId="3" fontId="25" fillId="4" borderId="3" xfId="0" applyNumberFormat="1" applyFont="1" applyFill="1" applyBorder="1" applyAlignment="1">
      <alignment horizontal="right" vertical="center"/>
    </xf>
    <xf numFmtId="3" fontId="38" fillId="4" borderId="3" xfId="0" applyNumberFormat="1" applyFont="1" applyFill="1" applyBorder="1" applyAlignment="1">
      <alignment horizontal="right" vertical="center" wrapText="1"/>
    </xf>
    <xf numFmtId="3" fontId="25" fillId="4" borderId="3" xfId="0" applyNumberFormat="1" applyFont="1" applyFill="1" applyBorder="1" applyAlignment="1">
      <alignment horizontal="right" vertical="center" wrapText="1"/>
    </xf>
    <xf numFmtId="3" fontId="167" fillId="4" borderId="3" xfId="0" applyNumberFormat="1" applyFont="1" applyFill="1" applyBorder="1" applyAlignment="1">
      <alignment horizontal="right" vertical="center" wrapText="1"/>
    </xf>
    <xf numFmtId="3" fontId="38" fillId="4" borderId="3" xfId="0" applyNumberFormat="1" applyFont="1" applyFill="1" applyBorder="1" applyAlignment="1">
      <alignment horizontal="right" vertical="center"/>
    </xf>
    <xf numFmtId="3" fontId="167" fillId="58" borderId="3" xfId="0" applyNumberFormat="1" applyFont="1" applyFill="1" applyBorder="1" applyAlignment="1">
      <alignment horizontal="right" vertical="center" wrapText="1"/>
    </xf>
    <xf numFmtId="3" fontId="167" fillId="59" borderId="3" xfId="0" applyNumberFormat="1" applyFont="1" applyFill="1" applyBorder="1" applyAlignment="1">
      <alignment horizontal="right" vertical="center" wrapText="1"/>
    </xf>
    <xf numFmtId="3" fontId="167" fillId="51" borderId="3" xfId="0" applyNumberFormat="1" applyFont="1" applyFill="1" applyBorder="1" applyAlignment="1">
      <alignment horizontal="right" vertical="center" wrapText="1"/>
    </xf>
    <xf numFmtId="3" fontId="167" fillId="2" borderId="3" xfId="0" applyNumberFormat="1" applyFont="1" applyFill="1" applyBorder="1" applyAlignment="1">
      <alignment horizontal="right" vertical="center" wrapText="1"/>
    </xf>
    <xf numFmtId="3" fontId="167" fillId="2" borderId="3" xfId="0" applyNumberFormat="1" applyFont="1" applyFill="1" applyBorder="1" applyAlignment="1">
      <alignment horizontal="right" vertical="center"/>
    </xf>
    <xf numFmtId="3" fontId="167" fillId="2" borderId="3" xfId="1" applyNumberFormat="1" applyFont="1" applyFill="1" applyBorder="1" applyAlignment="1">
      <alignment horizontal="right" vertical="center"/>
    </xf>
    <xf numFmtId="3" fontId="167" fillId="54" borderId="3" xfId="1" applyNumberFormat="1" applyFont="1" applyFill="1" applyBorder="1" applyAlignment="1">
      <alignment horizontal="right" vertical="center"/>
    </xf>
    <xf numFmtId="3" fontId="167" fillId="5" borderId="3" xfId="1" applyNumberFormat="1" applyFont="1" applyFill="1" applyBorder="1" applyAlignment="1">
      <alignment horizontal="right" vertical="center"/>
    </xf>
    <xf numFmtId="3" fontId="30" fillId="4" borderId="3" xfId="1" applyNumberFormat="1" applyFont="1" applyFill="1" applyBorder="1" applyAlignment="1" applyProtection="1">
      <alignment horizontal="right" vertical="center"/>
      <protection locked="0"/>
    </xf>
    <xf numFmtId="3" fontId="167" fillId="4" borderId="3" xfId="1" applyNumberFormat="1" applyFont="1" applyFill="1" applyBorder="1" applyAlignment="1" applyProtection="1">
      <alignment horizontal="right" vertical="center"/>
      <protection locked="0"/>
    </xf>
    <xf numFmtId="3" fontId="25" fillId="4" borderId="3" xfId="1" applyNumberFormat="1" applyFont="1" applyFill="1" applyBorder="1" applyAlignment="1" applyProtection="1">
      <alignment horizontal="right" vertical="center"/>
      <protection locked="0"/>
    </xf>
    <xf numFmtId="3" fontId="25" fillId="4" borderId="3" xfId="3" applyNumberFormat="1" applyFont="1" applyFill="1" applyBorder="1" applyAlignment="1">
      <alignment horizontal="right" vertical="center"/>
    </xf>
    <xf numFmtId="3" fontId="38" fillId="4" borderId="3" xfId="1" applyNumberFormat="1" applyFont="1" applyFill="1" applyBorder="1" applyAlignment="1" applyProtection="1">
      <alignment horizontal="right" vertical="center"/>
      <protection locked="0"/>
    </xf>
    <xf numFmtId="3" fontId="30" fillId="4" borderId="3" xfId="3" applyNumberFormat="1" applyFont="1" applyFill="1" applyBorder="1" applyAlignment="1">
      <alignment horizontal="right" vertical="center"/>
    </xf>
    <xf numFmtId="3" fontId="167" fillId="4" borderId="3" xfId="3" applyNumberFormat="1" applyFont="1" applyFill="1" applyBorder="1" applyAlignment="1">
      <alignment horizontal="right" vertical="center"/>
    </xf>
    <xf numFmtId="3" fontId="167" fillId="4" borderId="3" xfId="1" applyNumberFormat="1" applyFont="1" applyFill="1" applyBorder="1" applyAlignment="1">
      <alignment horizontal="right" vertical="center"/>
    </xf>
    <xf numFmtId="3" fontId="38" fillId="4" borderId="3" xfId="3" applyNumberFormat="1" applyFont="1" applyFill="1" applyBorder="1" applyAlignment="1">
      <alignment horizontal="right" vertical="center"/>
    </xf>
    <xf numFmtId="3" fontId="38" fillId="4" borderId="3" xfId="1" applyNumberFormat="1" applyFont="1" applyFill="1" applyBorder="1" applyAlignment="1">
      <alignment horizontal="right" vertical="center"/>
    </xf>
    <xf numFmtId="3" fontId="25" fillId="4" borderId="3" xfId="1" applyNumberFormat="1" applyFont="1" applyFill="1" applyBorder="1" applyAlignment="1">
      <alignment horizontal="right" vertical="center"/>
    </xf>
    <xf numFmtId="3" fontId="167" fillId="53" borderId="3" xfId="3" applyNumberFormat="1" applyFont="1" applyFill="1" applyBorder="1" applyAlignment="1">
      <alignment horizontal="right" vertical="center"/>
    </xf>
    <xf numFmtId="3" fontId="167" fillId="51" borderId="3" xfId="3" applyNumberFormat="1" applyFont="1" applyFill="1" applyBorder="1" applyAlignment="1">
      <alignment horizontal="right" vertical="center"/>
    </xf>
    <xf numFmtId="3" fontId="167" fillId="5" borderId="3" xfId="3" applyNumberFormat="1" applyFont="1" applyFill="1" applyBorder="1" applyAlignment="1">
      <alignment horizontal="right" vertical="center"/>
    </xf>
    <xf numFmtId="3" fontId="167" fillId="55" borderId="3" xfId="3" applyNumberFormat="1" applyFont="1" applyFill="1" applyBorder="1" applyAlignment="1">
      <alignment horizontal="right" vertical="center"/>
    </xf>
    <xf numFmtId="3" fontId="167" fillId="2" borderId="3" xfId="3" applyNumberFormat="1" applyFont="1" applyFill="1" applyBorder="1" applyAlignment="1">
      <alignment horizontal="right" vertical="center"/>
    </xf>
    <xf numFmtId="0" fontId="48" fillId="60" borderId="3" xfId="543" applyFont="1" applyFill="1" applyBorder="1" applyAlignment="1" applyProtection="1">
      <alignment horizontal="center" vertical="center" wrapText="1"/>
    </xf>
    <xf numFmtId="0" fontId="48" fillId="60" borderId="3" xfId="543" applyFont="1" applyFill="1" applyBorder="1" applyAlignment="1" applyProtection="1">
      <alignment vertical="center" wrapText="1"/>
    </xf>
    <xf numFmtId="3" fontId="48" fillId="60" borderId="3" xfId="0" applyNumberFormat="1" applyFont="1" applyFill="1" applyBorder="1" applyAlignment="1">
      <alignment horizontal="center" vertical="center" wrapText="1"/>
    </xf>
    <xf numFmtId="3" fontId="5" fillId="4" borderId="0" xfId="0" applyNumberFormat="1" applyFont="1" applyFill="1" applyAlignment="1">
      <alignment horizontal="right" vertical="center"/>
    </xf>
    <xf numFmtId="0" fontId="11" fillId="4" borderId="10" xfId="543" applyFont="1" applyFill="1" applyBorder="1" applyAlignment="1" applyProtection="1">
      <alignment vertical="center" wrapText="1"/>
    </xf>
    <xf numFmtId="3" fontId="187" fillId="0" borderId="10" xfId="0" applyNumberFormat="1" applyFont="1" applyBorder="1" applyAlignment="1">
      <alignment vertical="center" wrapText="1"/>
    </xf>
    <xf numFmtId="0" fontId="167" fillId="56" borderId="3" xfId="0" applyFont="1" applyFill="1" applyBorder="1" applyAlignment="1">
      <alignment horizontal="center" vertical="center" wrapText="1"/>
    </xf>
    <xf numFmtId="0" fontId="167" fillId="56" borderId="3" xfId="0" applyFont="1" applyFill="1" applyBorder="1" applyAlignment="1">
      <alignment horizontal="center" vertical="center"/>
    </xf>
    <xf numFmtId="0" fontId="6" fillId="56" borderId="3" xfId="0" applyFont="1" applyFill="1" applyBorder="1" applyAlignment="1">
      <alignment horizontal="center" vertical="center" wrapText="1"/>
    </xf>
    <xf numFmtId="3" fontId="6" fillId="56" borderId="3" xfId="0" applyNumberFormat="1" applyFont="1" applyFill="1" applyBorder="1" applyAlignment="1">
      <alignment horizontal="center" vertical="center"/>
    </xf>
    <xf numFmtId="3" fontId="167" fillId="56" borderId="3" xfId="0" applyNumberFormat="1" applyFont="1" applyFill="1" applyBorder="1" applyAlignment="1">
      <alignment horizontal="center" vertical="center" wrapText="1"/>
    </xf>
    <xf numFmtId="4" fontId="167" fillId="56" borderId="3" xfId="344" applyNumberFormat="1" applyFont="1" applyFill="1" applyBorder="1" applyAlignment="1">
      <alignment horizontal="center" vertical="center" wrapText="1"/>
    </xf>
    <xf numFmtId="0" fontId="6" fillId="60" borderId="3" xfId="0" applyFont="1" applyFill="1" applyBorder="1" applyAlignment="1">
      <alignment horizontal="center" vertical="center" wrapText="1"/>
    </xf>
    <xf numFmtId="3" fontId="6" fillId="60" borderId="3" xfId="0" applyNumberFormat="1" applyFont="1" applyFill="1" applyBorder="1" applyAlignment="1">
      <alignment horizontal="center" vertical="center" wrapText="1"/>
    </xf>
    <xf numFmtId="3" fontId="6" fillId="60" borderId="3" xfId="0" applyNumberFormat="1" applyFont="1" applyFill="1" applyBorder="1" applyAlignment="1">
      <alignment horizontal="right" vertical="center"/>
    </xf>
    <xf numFmtId="4" fontId="6" fillId="60" borderId="3" xfId="0" applyNumberFormat="1" applyFont="1" applyFill="1" applyBorder="1" applyAlignment="1">
      <alignment horizontal="center" vertical="center"/>
    </xf>
    <xf numFmtId="4" fontId="6" fillId="4" borderId="3"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4" fontId="5" fillId="4" borderId="3" xfId="0" applyNumberFormat="1" applyFont="1" applyFill="1" applyBorder="1" applyAlignment="1">
      <alignment horizontal="center" vertical="center"/>
    </xf>
    <xf numFmtId="4" fontId="178" fillId="4" borderId="3" xfId="0" applyNumberFormat="1" applyFont="1" applyFill="1" applyBorder="1" applyAlignment="1">
      <alignment horizontal="center" vertical="center"/>
    </xf>
    <xf numFmtId="0" fontId="5" fillId="4" borderId="3" xfId="0" quotePrefix="1" applyFont="1" applyFill="1" applyBorder="1" applyAlignment="1">
      <alignment horizontal="center" vertical="center" wrapText="1"/>
    </xf>
    <xf numFmtId="3" fontId="5" fillId="4" borderId="3" xfId="0" quotePrefix="1"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xf>
    <xf numFmtId="0" fontId="6" fillId="50" borderId="3" xfId="0" applyFont="1" applyFill="1" applyBorder="1" applyAlignment="1">
      <alignment horizontal="center" vertical="center" wrapText="1"/>
    </xf>
    <xf numFmtId="3" fontId="6" fillId="50" borderId="3" xfId="0" applyNumberFormat="1" applyFont="1" applyFill="1" applyBorder="1" applyAlignment="1">
      <alignment horizontal="center" vertical="center" wrapText="1"/>
    </xf>
    <xf numFmtId="4" fontId="6" fillId="50" borderId="3" xfId="0" applyNumberFormat="1" applyFont="1" applyFill="1" applyBorder="1" applyAlignment="1">
      <alignment horizontal="center" vertical="center"/>
    </xf>
    <xf numFmtId="0" fontId="13" fillId="51" borderId="3" xfId="0" applyFont="1" applyFill="1" applyBorder="1" applyAlignment="1">
      <alignment horizontal="center" vertical="center" wrapText="1"/>
    </xf>
    <xf numFmtId="3" fontId="13" fillId="51" borderId="3" xfId="0" applyNumberFormat="1" applyFont="1" applyFill="1" applyBorder="1" applyAlignment="1">
      <alignment horizontal="center" vertical="center" wrapText="1"/>
    </xf>
    <xf numFmtId="4" fontId="6" fillId="51" borderId="3" xfId="0" applyNumberFormat="1" applyFont="1" applyFill="1" applyBorder="1" applyAlignment="1">
      <alignment horizontal="center" vertical="center"/>
    </xf>
    <xf numFmtId="0" fontId="6" fillId="52" borderId="3" xfId="0" applyFont="1" applyFill="1" applyBorder="1" applyAlignment="1">
      <alignment horizontal="center" vertical="center" wrapText="1"/>
    </xf>
    <xf numFmtId="3" fontId="6" fillId="52" borderId="3" xfId="0" applyNumberFormat="1" applyFont="1" applyFill="1" applyBorder="1" applyAlignment="1">
      <alignment horizontal="center" vertical="center" wrapText="1"/>
    </xf>
    <xf numFmtId="4" fontId="6" fillId="52" borderId="3" xfId="0" applyNumberFormat="1" applyFont="1" applyFill="1" applyBorder="1" applyAlignment="1">
      <alignment horizontal="center" vertical="center"/>
    </xf>
    <xf numFmtId="3" fontId="7" fillId="4" borderId="3" xfId="3"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6" fillId="4" borderId="3" xfId="0" quotePrefix="1" applyFont="1" applyFill="1" applyBorder="1" applyAlignment="1">
      <alignment horizontal="center" vertical="center" wrapText="1"/>
    </xf>
    <xf numFmtId="3" fontId="6" fillId="4" borderId="3" xfId="0" quotePrefix="1" applyNumberFormat="1" applyFont="1" applyFill="1" applyBorder="1" applyAlignment="1">
      <alignment horizontal="center" vertical="center" wrapText="1"/>
    </xf>
    <xf numFmtId="3" fontId="7" fillId="4" borderId="3" xfId="0" quotePrefix="1" applyNumberFormat="1" applyFont="1" applyFill="1" applyBorder="1" applyAlignment="1">
      <alignment horizontal="center" vertical="center" wrapText="1"/>
    </xf>
    <xf numFmtId="3" fontId="9" fillId="4" borderId="3" xfId="0" quotePrefix="1"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3" fontId="13" fillId="4" borderId="3"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3" fontId="13" fillId="5" borderId="3" xfId="0" applyNumberFormat="1" applyFont="1" applyFill="1" applyBorder="1" applyAlignment="1">
      <alignment horizontal="center" vertical="center" wrapText="1"/>
    </xf>
    <xf numFmtId="0" fontId="13" fillId="54" borderId="3" xfId="4" applyFont="1" applyFill="1" applyBorder="1" applyAlignment="1">
      <alignment horizontal="center" vertical="center" wrapText="1"/>
    </xf>
    <xf numFmtId="3" fontId="13" fillId="54" borderId="3" xfId="4" applyNumberFormat="1" applyFont="1" applyFill="1" applyBorder="1" applyAlignment="1">
      <alignment horizontal="center" vertical="center" wrapText="1"/>
    </xf>
    <xf numFmtId="0" fontId="6" fillId="55" borderId="3" xfId="0" applyFont="1" applyFill="1" applyBorder="1" applyAlignment="1">
      <alignment horizontal="center" vertical="center" wrapText="1"/>
    </xf>
    <xf numFmtId="3" fontId="6" fillId="55" borderId="3"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2" fontId="5" fillId="4" borderId="3" xfId="0" quotePrefix="1" applyNumberFormat="1" applyFont="1" applyFill="1" applyBorder="1" applyAlignment="1">
      <alignment horizontal="center" vertical="center" wrapText="1"/>
    </xf>
    <xf numFmtId="0" fontId="5" fillId="53" borderId="3" xfId="0" quotePrefix="1" applyFont="1" applyFill="1" applyBorder="1" applyAlignment="1">
      <alignment horizontal="center" vertical="center" wrapText="1"/>
    </xf>
    <xf numFmtId="3" fontId="5" fillId="53" borderId="3" xfId="0" quotePrefix="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3" fontId="167" fillId="4" borderId="3" xfId="0" applyNumberFormat="1" applyFont="1" applyFill="1" applyBorder="1" applyAlignment="1">
      <alignment horizontal="center" vertical="center" wrapText="1"/>
    </xf>
    <xf numFmtId="3" fontId="167" fillId="2" borderId="3" xfId="0" applyNumberFormat="1" applyFont="1" applyFill="1" applyBorder="1" applyAlignment="1">
      <alignment horizontal="center" vertical="center" wrapText="1"/>
    </xf>
    <xf numFmtId="3" fontId="6" fillId="60" borderId="3" xfId="0" applyNumberFormat="1" applyFont="1" applyFill="1" applyBorder="1" applyAlignment="1">
      <alignment horizontal="center" vertical="center"/>
    </xf>
    <xf numFmtId="3" fontId="167" fillId="4" borderId="3" xfId="0" applyNumberFormat="1" applyFont="1" applyFill="1" applyBorder="1" applyAlignment="1">
      <alignment horizontal="center" vertical="center"/>
    </xf>
    <xf numFmtId="3" fontId="167" fillId="2" borderId="3" xfId="1" applyNumberFormat="1" applyFont="1" applyFill="1" applyBorder="1" applyAlignment="1">
      <alignment horizontal="center" vertical="center"/>
    </xf>
    <xf numFmtId="3" fontId="167" fillId="54" borderId="3" xfId="1" applyNumberFormat="1" applyFont="1" applyFill="1" applyBorder="1" applyAlignment="1">
      <alignment horizontal="center" vertical="center"/>
    </xf>
    <xf numFmtId="3" fontId="167" fillId="5" borderId="3" xfId="1" applyNumberFormat="1" applyFont="1" applyFill="1" applyBorder="1" applyAlignment="1">
      <alignment horizontal="center" vertical="center"/>
    </xf>
    <xf numFmtId="3" fontId="30" fillId="4" borderId="3" xfId="1" applyNumberFormat="1" applyFont="1" applyFill="1" applyBorder="1" applyAlignment="1" applyProtection="1">
      <alignment horizontal="center" vertical="center"/>
      <protection locked="0"/>
    </xf>
    <xf numFmtId="3" fontId="167" fillId="4" borderId="3" xfId="1" applyNumberFormat="1" applyFont="1" applyFill="1" applyBorder="1" applyAlignment="1" applyProtection="1">
      <alignment horizontal="center" vertical="center"/>
      <protection locked="0"/>
    </xf>
    <xf numFmtId="3" fontId="25" fillId="4" borderId="3" xfId="1" applyNumberFormat="1" applyFont="1" applyFill="1" applyBorder="1" applyAlignment="1" applyProtection="1">
      <alignment horizontal="center" vertical="center"/>
      <protection locked="0"/>
    </xf>
    <xf numFmtId="3" fontId="25" fillId="4" borderId="3" xfId="0" applyNumberFormat="1" applyFont="1" applyFill="1" applyBorder="1" applyAlignment="1">
      <alignment horizontal="center" vertical="center"/>
    </xf>
    <xf numFmtId="3" fontId="25" fillId="4" borderId="3" xfId="3" applyNumberFormat="1" applyFont="1" applyFill="1" applyBorder="1" applyAlignment="1">
      <alignment horizontal="center" vertical="center"/>
    </xf>
    <xf numFmtId="3" fontId="30" fillId="4" borderId="3" xfId="0" applyNumberFormat="1" applyFont="1" applyFill="1" applyBorder="1" applyAlignment="1">
      <alignment horizontal="center" vertical="center"/>
    </xf>
    <xf numFmtId="3" fontId="30" fillId="4" borderId="3" xfId="3" applyNumberFormat="1" applyFont="1" applyFill="1" applyBorder="1" applyAlignment="1">
      <alignment horizontal="center" vertical="center"/>
    </xf>
    <xf numFmtId="3" fontId="167" fillId="4" borderId="3" xfId="3" applyNumberFormat="1" applyFont="1" applyFill="1" applyBorder="1" applyAlignment="1">
      <alignment horizontal="center" vertical="center"/>
    </xf>
    <xf numFmtId="3" fontId="38" fillId="4" borderId="3" xfId="1" applyNumberFormat="1" applyFont="1" applyFill="1" applyBorder="1" applyAlignment="1" applyProtection="1">
      <alignment horizontal="center" vertical="center"/>
      <protection locked="0"/>
    </xf>
    <xf numFmtId="3" fontId="38" fillId="4" borderId="3" xfId="0" applyNumberFormat="1" applyFont="1" applyFill="1" applyBorder="1" applyAlignment="1">
      <alignment horizontal="center" vertical="center"/>
    </xf>
    <xf numFmtId="3" fontId="167" fillId="4" borderId="3" xfId="1" applyNumberFormat="1" applyFont="1" applyFill="1" applyBorder="1" applyAlignment="1">
      <alignment horizontal="center" vertical="center"/>
    </xf>
    <xf numFmtId="3" fontId="167" fillId="53" borderId="3" xfId="3" applyNumberFormat="1" applyFont="1" applyFill="1" applyBorder="1" applyAlignment="1">
      <alignment horizontal="center" vertical="center"/>
    </xf>
    <xf numFmtId="3" fontId="167" fillId="51" borderId="3" xfId="3" applyNumberFormat="1" applyFont="1" applyFill="1" applyBorder="1" applyAlignment="1">
      <alignment horizontal="center" vertical="center"/>
    </xf>
    <xf numFmtId="3" fontId="167" fillId="5" borderId="3" xfId="3" applyNumberFormat="1" applyFont="1" applyFill="1" applyBorder="1" applyAlignment="1">
      <alignment horizontal="center" vertical="center"/>
    </xf>
    <xf numFmtId="3" fontId="167" fillId="55" borderId="3" xfId="3" applyNumberFormat="1" applyFont="1" applyFill="1" applyBorder="1" applyAlignment="1">
      <alignment horizontal="center" vertical="center"/>
    </xf>
    <xf numFmtId="3" fontId="167" fillId="2" borderId="3" xfId="3" applyNumberFormat="1" applyFont="1" applyFill="1" applyBorder="1" applyAlignment="1">
      <alignment horizontal="center" vertical="center"/>
    </xf>
    <xf numFmtId="168" fontId="11" fillId="0" borderId="3" xfId="5" applyNumberFormat="1" applyFont="1" applyBorder="1"/>
    <xf numFmtId="168" fontId="11" fillId="4" borderId="3" xfId="5" applyNumberFormat="1" applyFont="1" applyFill="1" applyBorder="1" applyAlignment="1">
      <alignment horizontal="right"/>
    </xf>
    <xf numFmtId="0" fontId="49" fillId="4" borderId="0" xfId="0" applyFont="1" applyFill="1" applyAlignment="1">
      <alignment horizontal="center" vertical="center"/>
    </xf>
    <xf numFmtId="0" fontId="52" fillId="4" borderId="0" xfId="0"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4" fontId="177" fillId="2" borderId="3" xfId="543" applyNumberFormat="1" applyFont="1" applyFill="1" applyBorder="1" applyAlignment="1" applyProtection="1">
      <alignment horizontal="right" vertical="center" wrapText="1"/>
    </xf>
    <xf numFmtId="0" fontId="48" fillId="4" borderId="0" xfId="0" applyFont="1" applyFill="1" applyAlignment="1">
      <alignment horizontal="center" vertical="center"/>
    </xf>
    <xf numFmtId="0" fontId="7" fillId="4" borderId="0" xfId="0" applyFont="1" applyFill="1" applyAlignment="1">
      <alignment horizontal="center" vertical="center" wrapText="1"/>
    </xf>
    <xf numFmtId="0" fontId="6" fillId="4" borderId="0" xfId="0" applyFont="1" applyFill="1" applyBorder="1" applyAlignment="1">
      <alignment horizontal="center" vertical="center" wrapText="1"/>
    </xf>
    <xf numFmtId="3" fontId="167" fillId="4" borderId="3" xfId="0" applyNumberFormat="1" applyFont="1" applyFill="1" applyBorder="1" applyAlignment="1">
      <alignment horizontal="center" vertical="center" wrapText="1"/>
    </xf>
    <xf numFmtId="3" fontId="167" fillId="2" borderId="3" xfId="0" applyNumberFormat="1" applyFont="1" applyFill="1" applyBorder="1" applyAlignment="1">
      <alignment horizontal="center" vertical="center" wrapText="1"/>
    </xf>
    <xf numFmtId="4" fontId="167" fillId="4" borderId="3" xfId="344"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0" fontId="173" fillId="4" borderId="0" xfId="543" applyFont="1" applyFill="1" applyAlignment="1" applyProtection="1">
      <alignment horizontal="right" vertical="center" wrapText="1"/>
    </xf>
    <xf numFmtId="0" fontId="169" fillId="4" borderId="0" xfId="543" applyFont="1" applyFill="1" applyAlignment="1" applyProtection="1">
      <alignment vertical="center" wrapText="1"/>
    </xf>
    <xf numFmtId="0" fontId="169" fillId="4" borderId="0" xfId="543" applyFont="1" applyFill="1" applyAlignment="1" applyProtection="1">
      <alignment horizontal="right" vertical="center" wrapText="1"/>
    </xf>
    <xf numFmtId="0" fontId="169" fillId="4" borderId="0" xfId="543" applyFont="1" applyFill="1" applyAlignment="1" applyProtection="1">
      <alignment horizontal="center" vertical="center" wrapText="1"/>
    </xf>
    <xf numFmtId="0" fontId="31" fillId="4" borderId="0" xfId="543" applyFont="1" applyFill="1" applyAlignment="1" applyProtection="1">
      <alignment horizontal="right" vertical="center" wrapText="1"/>
    </xf>
    <xf numFmtId="4" fontId="179" fillId="4" borderId="0" xfId="543" applyNumberFormat="1" applyFont="1" applyFill="1" applyAlignment="1" applyProtection="1">
      <alignment horizontal="right" vertical="center" wrapText="1"/>
    </xf>
    <xf numFmtId="4" fontId="176" fillId="4" borderId="0" xfId="543" applyNumberFormat="1" applyFont="1" applyFill="1" applyAlignment="1" applyProtection="1">
      <alignment horizontal="right" vertical="center" wrapText="1"/>
    </xf>
    <xf numFmtId="0" fontId="11" fillId="4" borderId="0" xfId="543" applyFont="1" applyFill="1" applyAlignment="1" applyProtection="1">
      <alignment horizontal="center" vertical="center" wrapText="1"/>
    </xf>
    <xf numFmtId="0" fontId="5" fillId="4" borderId="0" xfId="543" applyFont="1" applyFill="1" applyAlignment="1" applyProtection="1">
      <alignment horizontal="justify" vertical="center" wrapText="1"/>
    </xf>
    <xf numFmtId="10" fontId="173" fillId="4" borderId="0" xfId="543" applyNumberFormat="1" applyFont="1" applyFill="1" applyBorder="1" applyAlignment="1" applyProtection="1">
      <alignment horizontal="right" vertical="center" wrapText="1"/>
    </xf>
    <xf numFmtId="0" fontId="23" fillId="0" borderId="11" xfId="0" applyFont="1" applyBorder="1" applyAlignment="1">
      <alignment horizontal="left" vertical="center" wrapText="1"/>
    </xf>
    <xf numFmtId="0" fontId="0" fillId="0" borderId="6" xfId="0" applyBorder="1" applyAlignment="1">
      <alignment horizontal="left" vertical="center" wrapText="1"/>
    </xf>
    <xf numFmtId="3" fontId="19" fillId="0" borderId="7"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5"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3" fontId="15" fillId="0" borderId="9" xfId="0" applyNumberFormat="1"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49" fontId="19" fillId="0" borderId="7"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cellXfs>
  <cellStyles count="545">
    <cellStyle name="_x0001_" xfId="7" xr:uid="{00000000-0005-0000-0000-000000000000}"/>
    <cellStyle name="??" xfId="8" xr:uid="{00000000-0005-0000-0000-000001000000}"/>
    <cellStyle name="?? [0.00]_ Att. 1- Cover" xfId="9" xr:uid="{00000000-0005-0000-0000-000002000000}"/>
    <cellStyle name="?? [0]" xfId="10" xr:uid="{00000000-0005-0000-0000-000003000000}"/>
    <cellStyle name="?_x001d_??%U©÷u&amp;H©÷9_x0008_? s_x000a__x0007__x0001__x0001_" xfId="11" xr:uid="{00000000-0005-0000-0000-000004000000}"/>
    <cellStyle name="???? [0.00]_PRODUCT DETAIL Q1" xfId="12" xr:uid="{00000000-0005-0000-0000-000005000000}"/>
    <cellStyle name="????_PRODUCT DETAIL Q1" xfId="13" xr:uid="{00000000-0005-0000-0000-000006000000}"/>
    <cellStyle name="???[0]_?? DI" xfId="14" xr:uid="{00000000-0005-0000-0000-000007000000}"/>
    <cellStyle name="???_?? DI" xfId="15" xr:uid="{00000000-0005-0000-0000-000008000000}"/>
    <cellStyle name="??[0]_BRE" xfId="16" xr:uid="{00000000-0005-0000-0000-000009000000}"/>
    <cellStyle name="??_ Att. 1- Cover" xfId="17" xr:uid="{00000000-0005-0000-0000-00000A000000}"/>
    <cellStyle name="??A? [0]_ÿÿÿÿÿÿ_1_¢¬???¢â? " xfId="18" xr:uid="{00000000-0005-0000-0000-00000B000000}"/>
    <cellStyle name="??A?_ÿÿÿÿÿÿ_1_¢¬???¢â? " xfId="19" xr:uid="{00000000-0005-0000-0000-00000C000000}"/>
    <cellStyle name="?¡±¢¥?_?¨ù??¢´¢¥_¢¬???¢â? " xfId="20" xr:uid="{00000000-0005-0000-0000-00000D000000}"/>
    <cellStyle name="?ðÇ%U?&amp;H?_x0008_?s_x000a__x0007__x0001__x0001_" xfId="21" xr:uid="{00000000-0005-0000-0000-00000E000000}"/>
    <cellStyle name="_130307 So sanh thuc hien 2012 - du toan 2012 moi (pan khac)" xfId="22" xr:uid="{00000000-0005-0000-0000-00000F000000}"/>
    <cellStyle name="_130313 Mau  bieu bao cao nguon luc cua dia phuong sua" xfId="23" xr:uid="{00000000-0005-0000-0000-000010000000}"/>
    <cellStyle name="_130818 Tong hop Danh gia thu 2013" xfId="24" xr:uid="{00000000-0005-0000-0000-000011000000}"/>
    <cellStyle name="_130818 Tong hop Danh gia thu 2013_140921 bu giam thu ND 209" xfId="25" xr:uid="{00000000-0005-0000-0000-000012000000}"/>
    <cellStyle name="_Bang Chi tieu (2)" xfId="26" xr:uid="{00000000-0005-0000-0000-000013000000}"/>
    <cellStyle name="_DG 2012-DT2013 - Theo sac thue -sua" xfId="27" xr:uid="{00000000-0005-0000-0000-000014000000}"/>
    <cellStyle name="_DG 2012-DT2013 - Theo sac thue -sua_27-8Tong hop PA uoc 2012-DT 2013 -PA 420.000 ty-490.000 ty chuyen doi" xfId="28" xr:uid="{00000000-0005-0000-0000-000015000000}"/>
    <cellStyle name="_KT (2)" xfId="29" xr:uid="{00000000-0005-0000-0000-000016000000}"/>
    <cellStyle name="_KT (2)_1" xfId="30" xr:uid="{00000000-0005-0000-0000-000017000000}"/>
    <cellStyle name="_KT (2)_2" xfId="31" xr:uid="{00000000-0005-0000-0000-000018000000}"/>
    <cellStyle name="_KT (2)_2_TG-TH" xfId="32" xr:uid="{00000000-0005-0000-0000-000019000000}"/>
    <cellStyle name="_KT (2)_3" xfId="33" xr:uid="{00000000-0005-0000-0000-00001A000000}"/>
    <cellStyle name="_KT (2)_3_TG-TH" xfId="34" xr:uid="{00000000-0005-0000-0000-00001B000000}"/>
    <cellStyle name="_KT (2)_4" xfId="35" xr:uid="{00000000-0005-0000-0000-00001C000000}"/>
    <cellStyle name="_KT (2)_4_TG-TH" xfId="36" xr:uid="{00000000-0005-0000-0000-00001D000000}"/>
    <cellStyle name="_KT (2)_5" xfId="37" xr:uid="{00000000-0005-0000-0000-00001E000000}"/>
    <cellStyle name="_KT (2)_TG-TH" xfId="38" xr:uid="{00000000-0005-0000-0000-00001F000000}"/>
    <cellStyle name="_KT_TG" xfId="39" xr:uid="{00000000-0005-0000-0000-000020000000}"/>
    <cellStyle name="_KT_TG_1" xfId="40" xr:uid="{00000000-0005-0000-0000-000021000000}"/>
    <cellStyle name="_KT_TG_2" xfId="41" xr:uid="{00000000-0005-0000-0000-000022000000}"/>
    <cellStyle name="_KT_TG_3" xfId="42" xr:uid="{00000000-0005-0000-0000-000023000000}"/>
    <cellStyle name="_KT_TG_4" xfId="43" xr:uid="{00000000-0005-0000-0000-000024000000}"/>
    <cellStyle name="_Phu luc kem BC gui VP Bo (18.2)" xfId="44" xr:uid="{00000000-0005-0000-0000-000025000000}"/>
    <cellStyle name="_TG-TH" xfId="45" xr:uid="{00000000-0005-0000-0000-000026000000}"/>
    <cellStyle name="_TG-TH_1" xfId="46" xr:uid="{00000000-0005-0000-0000-000027000000}"/>
    <cellStyle name="_TG-TH_2" xfId="47" xr:uid="{00000000-0005-0000-0000-000028000000}"/>
    <cellStyle name="_TG-TH_3" xfId="48" xr:uid="{00000000-0005-0000-0000-000029000000}"/>
    <cellStyle name="_TG-TH_4" xfId="49" xr:uid="{00000000-0005-0000-0000-00002A000000}"/>
    <cellStyle name="~1" xfId="50" xr:uid="{00000000-0005-0000-0000-00002B000000}"/>
    <cellStyle name="0" xfId="51" xr:uid="{00000000-0005-0000-0000-00002C000000}"/>
    <cellStyle name="1" xfId="52" xr:uid="{00000000-0005-0000-0000-00002D000000}"/>
    <cellStyle name="1_2-Ha GiangBB2011-V1" xfId="53" xr:uid="{00000000-0005-0000-0000-00002E000000}"/>
    <cellStyle name="1_50-BB Vung tau 2011" xfId="54" xr:uid="{00000000-0005-0000-0000-00002F000000}"/>
    <cellStyle name="1_52-Long An2011.BB-V1" xfId="55" xr:uid="{00000000-0005-0000-0000-000030000000}"/>
    <cellStyle name="¹éºÐÀ²_±âÅ¸" xfId="56" xr:uid="{00000000-0005-0000-0000-000031000000}"/>
    <cellStyle name="2" xfId="57" xr:uid="{00000000-0005-0000-0000-000032000000}"/>
    <cellStyle name="20" xfId="58" xr:uid="{00000000-0005-0000-0000-000033000000}"/>
    <cellStyle name="20% - Accent1 2" xfId="59" xr:uid="{00000000-0005-0000-0000-000034000000}"/>
    <cellStyle name="20% - Accent2 2" xfId="60" xr:uid="{00000000-0005-0000-0000-000035000000}"/>
    <cellStyle name="20% - Accent3 2" xfId="61" xr:uid="{00000000-0005-0000-0000-000036000000}"/>
    <cellStyle name="20% - Accent4 2" xfId="62" xr:uid="{00000000-0005-0000-0000-000037000000}"/>
    <cellStyle name="20% - Accent5 2" xfId="63" xr:uid="{00000000-0005-0000-0000-000038000000}"/>
    <cellStyle name="20% - Accent6 2" xfId="64" xr:uid="{00000000-0005-0000-0000-000039000000}"/>
    <cellStyle name="3" xfId="65" xr:uid="{00000000-0005-0000-0000-00003A000000}"/>
    <cellStyle name="4" xfId="66" xr:uid="{00000000-0005-0000-0000-00003B000000}"/>
    <cellStyle name="40% - Accent1 2" xfId="67" xr:uid="{00000000-0005-0000-0000-00003C000000}"/>
    <cellStyle name="40% - Accent2 2" xfId="68" xr:uid="{00000000-0005-0000-0000-00003D000000}"/>
    <cellStyle name="40% - Accent3 2" xfId="69" xr:uid="{00000000-0005-0000-0000-00003E000000}"/>
    <cellStyle name="40% - Accent4 2" xfId="70" xr:uid="{00000000-0005-0000-0000-00003F000000}"/>
    <cellStyle name="40% - Accent5 2" xfId="71" xr:uid="{00000000-0005-0000-0000-000040000000}"/>
    <cellStyle name="40% - Accent6 2" xfId="72" xr:uid="{00000000-0005-0000-0000-000041000000}"/>
    <cellStyle name="60% - Accent1 2" xfId="73" xr:uid="{00000000-0005-0000-0000-000042000000}"/>
    <cellStyle name="60% - Accent2 2" xfId="74" xr:uid="{00000000-0005-0000-0000-000043000000}"/>
    <cellStyle name="60% - Accent3 2" xfId="75" xr:uid="{00000000-0005-0000-0000-000044000000}"/>
    <cellStyle name="60% - Accent4 2" xfId="76" xr:uid="{00000000-0005-0000-0000-000045000000}"/>
    <cellStyle name="60% - Accent5 2" xfId="77" xr:uid="{00000000-0005-0000-0000-000046000000}"/>
    <cellStyle name="60% - Accent6 2" xfId="78" xr:uid="{00000000-0005-0000-0000-000047000000}"/>
    <cellStyle name="Accent1 2" xfId="79" xr:uid="{00000000-0005-0000-0000-000048000000}"/>
    <cellStyle name="Accent2 2" xfId="80" xr:uid="{00000000-0005-0000-0000-000049000000}"/>
    <cellStyle name="Accent3 2" xfId="81" xr:uid="{00000000-0005-0000-0000-00004A000000}"/>
    <cellStyle name="Accent4 2" xfId="82" xr:uid="{00000000-0005-0000-0000-00004B000000}"/>
    <cellStyle name="Accent5 2" xfId="83" xr:uid="{00000000-0005-0000-0000-00004C000000}"/>
    <cellStyle name="Accent6 2" xfId="84" xr:uid="{00000000-0005-0000-0000-00004D000000}"/>
    <cellStyle name="ÅëÈ­ [0]_¿ì¹°Åë" xfId="85" xr:uid="{00000000-0005-0000-0000-00004E000000}"/>
    <cellStyle name="AeE­ [0]_INQUIRY ¿?¾÷AßAø " xfId="86" xr:uid="{00000000-0005-0000-0000-00004F000000}"/>
    <cellStyle name="ÅëÈ­ [0]_laroux" xfId="87" xr:uid="{00000000-0005-0000-0000-000050000000}"/>
    <cellStyle name="ÅëÈ­_¿ì¹°Åë" xfId="88" xr:uid="{00000000-0005-0000-0000-000051000000}"/>
    <cellStyle name="AeE­_INQUIRY ¿?¾÷AßAø " xfId="89" xr:uid="{00000000-0005-0000-0000-000052000000}"/>
    <cellStyle name="ÅëÈ­_laroux" xfId="90" xr:uid="{00000000-0005-0000-0000-000053000000}"/>
    <cellStyle name="args.style" xfId="91" xr:uid="{00000000-0005-0000-0000-000054000000}"/>
    <cellStyle name="ÄÞ¸¶ [0]_¿ì¹°Åë" xfId="92" xr:uid="{00000000-0005-0000-0000-000055000000}"/>
    <cellStyle name="AÞ¸¶ [0]_INQUIRY ¿?¾÷AßAø " xfId="93" xr:uid="{00000000-0005-0000-0000-000056000000}"/>
    <cellStyle name="ÄÞ¸¶ [0]_laroux" xfId="94" xr:uid="{00000000-0005-0000-0000-000057000000}"/>
    <cellStyle name="ÄÞ¸¶_¿ì¹°Åë" xfId="95" xr:uid="{00000000-0005-0000-0000-000058000000}"/>
    <cellStyle name="AÞ¸¶_INQUIRY ¿?¾÷AßAø " xfId="96" xr:uid="{00000000-0005-0000-0000-000059000000}"/>
    <cellStyle name="ÄÞ¸¶_laroux" xfId="97" xr:uid="{00000000-0005-0000-0000-00005A000000}"/>
    <cellStyle name="AutoFormat Options" xfId="98" xr:uid="{00000000-0005-0000-0000-00005B000000}"/>
    <cellStyle name="Bad 2" xfId="99" xr:uid="{00000000-0005-0000-0000-00005C000000}"/>
    <cellStyle name="Body" xfId="100" xr:uid="{00000000-0005-0000-0000-00005D000000}"/>
    <cellStyle name="C?AØ_¿?¾÷CoE² " xfId="101" xr:uid="{00000000-0005-0000-0000-00005E000000}"/>
    <cellStyle name="Ç¥ÁØ_#2(M17)_1" xfId="102" xr:uid="{00000000-0005-0000-0000-00005F000000}"/>
    <cellStyle name="C￥AØ_¿μ¾÷CoE² " xfId="103" xr:uid="{00000000-0005-0000-0000-000060000000}"/>
    <cellStyle name="Ç¥ÁØ_±³°¢¼ö·®" xfId="104" xr:uid="{00000000-0005-0000-0000-000061000000}"/>
    <cellStyle name="C￥AØ_Sheet1_¿μ¾÷CoE² " xfId="105" xr:uid="{00000000-0005-0000-0000-000062000000}"/>
    <cellStyle name="Calc Currency (0)" xfId="106" xr:uid="{00000000-0005-0000-0000-000063000000}"/>
    <cellStyle name="Calc Currency (2)" xfId="107" xr:uid="{00000000-0005-0000-0000-000064000000}"/>
    <cellStyle name="Calc Percent (0)" xfId="108" xr:uid="{00000000-0005-0000-0000-000065000000}"/>
    <cellStyle name="Calc Percent (1)" xfId="109" xr:uid="{00000000-0005-0000-0000-000066000000}"/>
    <cellStyle name="Calc Percent (2)" xfId="110" xr:uid="{00000000-0005-0000-0000-000067000000}"/>
    <cellStyle name="Calc Units (0)" xfId="111" xr:uid="{00000000-0005-0000-0000-000068000000}"/>
    <cellStyle name="Calc Units (1)" xfId="112" xr:uid="{00000000-0005-0000-0000-000069000000}"/>
    <cellStyle name="Calc Units (2)" xfId="113" xr:uid="{00000000-0005-0000-0000-00006A000000}"/>
    <cellStyle name="Calculation 2" xfId="114" xr:uid="{00000000-0005-0000-0000-00006B000000}"/>
    <cellStyle name="category" xfId="115" xr:uid="{00000000-0005-0000-0000-00006C000000}"/>
    <cellStyle name="Check Cell 2" xfId="116" xr:uid="{00000000-0005-0000-0000-0000CE000000}"/>
    <cellStyle name="Chi phÝ kh¸c_Book1" xfId="117" xr:uid="{00000000-0005-0000-0000-0000CF000000}"/>
    <cellStyle name="Comma" xfId="5" builtinId="3"/>
    <cellStyle name="Comma  - Style1" xfId="118" xr:uid="{00000000-0005-0000-0000-00006E000000}"/>
    <cellStyle name="Comma  - Style2" xfId="119" xr:uid="{00000000-0005-0000-0000-00006F000000}"/>
    <cellStyle name="Comma  - Style3" xfId="120" xr:uid="{00000000-0005-0000-0000-000070000000}"/>
    <cellStyle name="Comma  - Style4" xfId="121" xr:uid="{00000000-0005-0000-0000-000071000000}"/>
    <cellStyle name="Comma  - Style5" xfId="122" xr:uid="{00000000-0005-0000-0000-000072000000}"/>
    <cellStyle name="Comma  - Style6" xfId="123" xr:uid="{00000000-0005-0000-0000-000073000000}"/>
    <cellStyle name="Comma  - Style7" xfId="124" xr:uid="{00000000-0005-0000-0000-000074000000}"/>
    <cellStyle name="Comma  - Style8" xfId="125" xr:uid="{00000000-0005-0000-0000-000075000000}"/>
    <cellStyle name="Comma [00]" xfId="126" xr:uid="{00000000-0005-0000-0000-000076000000}"/>
    <cellStyle name="Comma 10" xfId="127" xr:uid="{00000000-0005-0000-0000-000077000000}"/>
    <cellStyle name="Comma 11" xfId="128" xr:uid="{00000000-0005-0000-0000-000078000000}"/>
    <cellStyle name="Comma 12" xfId="129" xr:uid="{00000000-0005-0000-0000-000079000000}"/>
    <cellStyle name="Comma 13" xfId="477" xr:uid="{00000000-0005-0000-0000-00007A000000}"/>
    <cellStyle name="Comma 14" xfId="509" xr:uid="{00000000-0005-0000-0000-00007B000000}"/>
    <cellStyle name="Comma 15" xfId="542" xr:uid="{00000000-0005-0000-0000-00007C000000}"/>
    <cellStyle name="Comma 2" xfId="1" xr:uid="{00000000-0005-0000-0000-00007D000000}"/>
    <cellStyle name="Comma 2 2" xfId="131" xr:uid="{00000000-0005-0000-0000-00007E000000}"/>
    <cellStyle name="Comma 2 2 2" xfId="132" xr:uid="{00000000-0005-0000-0000-00007F000000}"/>
    <cellStyle name="Comma 2 2 2 2" xfId="447" xr:uid="{00000000-0005-0000-0000-000080000000}"/>
    <cellStyle name="Comma 2 2 2 2 2" xfId="512" xr:uid="{00000000-0005-0000-0000-000081000000}"/>
    <cellStyle name="Comma 2 2 2 3" xfId="479" xr:uid="{00000000-0005-0000-0000-000082000000}"/>
    <cellStyle name="Comma 2 2 3" xfId="133" xr:uid="{00000000-0005-0000-0000-000083000000}"/>
    <cellStyle name="Comma 2 2 3 2" xfId="448" xr:uid="{00000000-0005-0000-0000-000084000000}"/>
    <cellStyle name="Comma 2 2 3 2 2" xfId="513" xr:uid="{00000000-0005-0000-0000-000085000000}"/>
    <cellStyle name="Comma 2 2 3 3" xfId="480" xr:uid="{00000000-0005-0000-0000-000086000000}"/>
    <cellStyle name="Comma 2 2 4" xfId="134" xr:uid="{00000000-0005-0000-0000-000087000000}"/>
    <cellStyle name="Comma 2 2 4 2" xfId="449" xr:uid="{00000000-0005-0000-0000-000088000000}"/>
    <cellStyle name="Comma 2 2 4 2 2" xfId="514" xr:uid="{00000000-0005-0000-0000-000089000000}"/>
    <cellStyle name="Comma 2 2 4 3" xfId="481" xr:uid="{00000000-0005-0000-0000-00008A000000}"/>
    <cellStyle name="Comma 2 2 5" xfId="446" xr:uid="{00000000-0005-0000-0000-00008B000000}"/>
    <cellStyle name="Comma 2 2 5 2" xfId="511" xr:uid="{00000000-0005-0000-0000-00008C000000}"/>
    <cellStyle name="Comma 2 2 6" xfId="478" xr:uid="{00000000-0005-0000-0000-00008D000000}"/>
    <cellStyle name="Comma 2 3" xfId="135" xr:uid="{00000000-0005-0000-0000-00008E000000}"/>
    <cellStyle name="Comma 2 3 2" xfId="136" xr:uid="{00000000-0005-0000-0000-00008F000000}"/>
    <cellStyle name="Comma 2 3 2 2" xfId="451" xr:uid="{00000000-0005-0000-0000-000090000000}"/>
    <cellStyle name="Comma 2 3 2 2 2" xfId="516" xr:uid="{00000000-0005-0000-0000-000091000000}"/>
    <cellStyle name="Comma 2 3 2 3" xfId="483" xr:uid="{00000000-0005-0000-0000-000092000000}"/>
    <cellStyle name="Comma 2 3 3" xfId="450" xr:uid="{00000000-0005-0000-0000-000093000000}"/>
    <cellStyle name="Comma 2 3 3 2" xfId="515" xr:uid="{00000000-0005-0000-0000-000094000000}"/>
    <cellStyle name="Comma 2 3 4" xfId="482" xr:uid="{00000000-0005-0000-0000-000095000000}"/>
    <cellStyle name="Comma 2 4" xfId="137" xr:uid="{00000000-0005-0000-0000-000096000000}"/>
    <cellStyle name="Comma 2 4 2" xfId="138" xr:uid="{00000000-0005-0000-0000-000097000000}"/>
    <cellStyle name="Comma 2 4 2 2" xfId="453" xr:uid="{00000000-0005-0000-0000-000098000000}"/>
    <cellStyle name="Comma 2 4 2 2 2" xfId="518" xr:uid="{00000000-0005-0000-0000-000099000000}"/>
    <cellStyle name="Comma 2 4 2 3" xfId="485" xr:uid="{00000000-0005-0000-0000-00009A000000}"/>
    <cellStyle name="Comma 2 4 3" xfId="139" xr:uid="{00000000-0005-0000-0000-00009B000000}"/>
    <cellStyle name="Comma 2 4 3 2" xfId="454" xr:uid="{00000000-0005-0000-0000-00009C000000}"/>
    <cellStyle name="Comma 2 4 3 2 2" xfId="519" xr:uid="{00000000-0005-0000-0000-00009D000000}"/>
    <cellStyle name="Comma 2 4 3 3" xfId="486" xr:uid="{00000000-0005-0000-0000-00009E000000}"/>
    <cellStyle name="Comma 2 4 4" xfId="452" xr:uid="{00000000-0005-0000-0000-00009F000000}"/>
    <cellStyle name="Comma 2 4 4 2" xfId="517" xr:uid="{00000000-0005-0000-0000-0000A0000000}"/>
    <cellStyle name="Comma 2 4 5" xfId="484" xr:uid="{00000000-0005-0000-0000-0000A1000000}"/>
    <cellStyle name="Comma 2 5" xfId="140" xr:uid="{00000000-0005-0000-0000-0000A2000000}"/>
    <cellStyle name="Comma 2 5 2" xfId="455" xr:uid="{00000000-0005-0000-0000-0000A3000000}"/>
    <cellStyle name="Comma 2 5 2 2" xfId="520" xr:uid="{00000000-0005-0000-0000-0000A4000000}"/>
    <cellStyle name="Comma 2 5 3" xfId="487" xr:uid="{00000000-0005-0000-0000-0000A5000000}"/>
    <cellStyle name="Comma 2 6" xfId="141" xr:uid="{00000000-0005-0000-0000-0000A6000000}"/>
    <cellStyle name="Comma 2 7" xfId="142" xr:uid="{00000000-0005-0000-0000-0000A7000000}"/>
    <cellStyle name="Comma 2 8" xfId="130" xr:uid="{00000000-0005-0000-0000-0000A8000000}"/>
    <cellStyle name="Comma 3" xfId="143" xr:uid="{00000000-0005-0000-0000-0000A9000000}"/>
    <cellStyle name="Comma 3 2" xfId="144" xr:uid="{00000000-0005-0000-0000-0000AA000000}"/>
    <cellStyle name="Comma 3 2 2" xfId="457" xr:uid="{00000000-0005-0000-0000-0000AB000000}"/>
    <cellStyle name="Comma 3 2 2 2" xfId="522" xr:uid="{00000000-0005-0000-0000-0000AC000000}"/>
    <cellStyle name="Comma 3 2 3" xfId="489" xr:uid="{00000000-0005-0000-0000-0000AD000000}"/>
    <cellStyle name="Comma 3 3" xfId="456" xr:uid="{00000000-0005-0000-0000-0000AE000000}"/>
    <cellStyle name="Comma 3 3 2" xfId="521" xr:uid="{00000000-0005-0000-0000-0000AF000000}"/>
    <cellStyle name="Comma 3 4" xfId="488" xr:uid="{00000000-0005-0000-0000-0000B0000000}"/>
    <cellStyle name="Comma 3 5" xfId="544" xr:uid="{00000000-0005-0000-0000-0000B1000000}"/>
    <cellStyle name="Comma 4" xfId="145" xr:uid="{00000000-0005-0000-0000-0000B2000000}"/>
    <cellStyle name="Comma 4 2" xfId="146" xr:uid="{00000000-0005-0000-0000-0000B3000000}"/>
    <cellStyle name="Comma 4 2 2" xfId="147" xr:uid="{00000000-0005-0000-0000-0000B4000000}"/>
    <cellStyle name="Comma 4 2 2 2" xfId="148" xr:uid="{00000000-0005-0000-0000-0000B5000000}"/>
    <cellStyle name="Comma 4 2 2 2 2" xfId="149" xr:uid="{00000000-0005-0000-0000-0000B6000000}"/>
    <cellStyle name="Comma 4 2 2 3" xfId="150" xr:uid="{00000000-0005-0000-0000-0000B7000000}"/>
    <cellStyle name="Comma 4 2 2 4" xfId="151" xr:uid="{00000000-0005-0000-0000-0000B8000000}"/>
    <cellStyle name="Comma 4 3" xfId="152" xr:uid="{00000000-0005-0000-0000-0000B9000000}"/>
    <cellStyle name="Comma 4 3 2" xfId="459" xr:uid="{00000000-0005-0000-0000-0000BA000000}"/>
    <cellStyle name="Comma 4 3 2 2" xfId="524" xr:uid="{00000000-0005-0000-0000-0000BB000000}"/>
    <cellStyle name="Comma 4 3 3" xfId="491" xr:uid="{00000000-0005-0000-0000-0000BC000000}"/>
    <cellStyle name="Comma 4 4" xfId="458" xr:uid="{00000000-0005-0000-0000-0000BD000000}"/>
    <cellStyle name="Comma 4 4 2" xfId="523" xr:uid="{00000000-0005-0000-0000-0000BE000000}"/>
    <cellStyle name="Comma 4 5" xfId="490" xr:uid="{00000000-0005-0000-0000-0000BF000000}"/>
    <cellStyle name="Comma 5" xfId="153" xr:uid="{00000000-0005-0000-0000-0000C0000000}"/>
    <cellStyle name="Comma 5 2" xfId="154" xr:uid="{00000000-0005-0000-0000-0000C1000000}"/>
    <cellStyle name="Comma 6" xfId="155" xr:uid="{00000000-0005-0000-0000-0000C2000000}"/>
    <cellStyle name="Comma 7" xfId="156" xr:uid="{00000000-0005-0000-0000-0000C3000000}"/>
    <cellStyle name="Comma 7 2" xfId="157" xr:uid="{00000000-0005-0000-0000-0000C4000000}"/>
    <cellStyle name="Comma 8" xfId="158" xr:uid="{00000000-0005-0000-0000-0000C5000000}"/>
    <cellStyle name="Comma 9" xfId="159" xr:uid="{00000000-0005-0000-0000-0000C6000000}"/>
    <cellStyle name="comma zerodec" xfId="160" xr:uid="{00000000-0005-0000-0000-0000C7000000}"/>
    <cellStyle name="Comma0" xfId="161" xr:uid="{00000000-0005-0000-0000-0000C8000000}"/>
    <cellStyle name="Copied" xfId="162" xr:uid="{00000000-0005-0000-0000-0000C9000000}"/>
    <cellStyle name="Currency [00]" xfId="163" xr:uid="{00000000-0005-0000-0000-0000CA000000}"/>
    <cellStyle name="Currency0" xfId="164" xr:uid="{00000000-0005-0000-0000-0000CB000000}"/>
    <cellStyle name="Currency0 2" xfId="165" xr:uid="{00000000-0005-0000-0000-0000CC000000}"/>
    <cellStyle name="Currency1" xfId="166" xr:uid="{00000000-0005-0000-0000-0000CD000000}"/>
    <cellStyle name="Date" xfId="167" xr:uid="{00000000-0005-0000-0000-0000D0000000}"/>
    <cellStyle name="Date Short" xfId="168" xr:uid="{00000000-0005-0000-0000-0000D1000000}"/>
    <cellStyle name="Dezimal [0]_NEGS" xfId="169" xr:uid="{00000000-0005-0000-0000-0000D2000000}"/>
    <cellStyle name="Dezimal_NEGS" xfId="170" xr:uid="{00000000-0005-0000-0000-0000D3000000}"/>
    <cellStyle name="Dollar (zero dec)" xfId="171" xr:uid="{00000000-0005-0000-0000-0000D4000000}"/>
    <cellStyle name="dtchi98" xfId="172" xr:uid="{00000000-0005-0000-0000-0000D5000000}"/>
    <cellStyle name="dtchi98c" xfId="173" xr:uid="{00000000-0005-0000-0000-0000D6000000}"/>
    <cellStyle name="Dziesi?tny [0]_Invoices2001Slovakia" xfId="174" xr:uid="{00000000-0005-0000-0000-0000D7000000}"/>
    <cellStyle name="Dziesi?tny_Invoices2001Slovakia" xfId="175" xr:uid="{00000000-0005-0000-0000-0000D8000000}"/>
    <cellStyle name="Dziesietny [0]_Invoices2001Slovakia" xfId="176" xr:uid="{00000000-0005-0000-0000-0000D9000000}"/>
    <cellStyle name="Dziesiętny [0]_Invoices2001Slovakia" xfId="177" xr:uid="{00000000-0005-0000-0000-0000DA000000}"/>
    <cellStyle name="Dziesietny [0]_Invoices2001Slovakia_Book1" xfId="178" xr:uid="{00000000-0005-0000-0000-0000DB000000}"/>
    <cellStyle name="Dziesiętny [0]_Invoices2001Slovakia_Book1" xfId="179" xr:uid="{00000000-0005-0000-0000-0000DC000000}"/>
    <cellStyle name="Dziesietny [0]_Invoices2001Slovakia_Book1_Tong hop Cac tuyen(9-1-06)" xfId="180" xr:uid="{00000000-0005-0000-0000-0000DD000000}"/>
    <cellStyle name="Dziesiętny [0]_Invoices2001Slovakia_Book1_Tong hop Cac tuyen(9-1-06)" xfId="181" xr:uid="{00000000-0005-0000-0000-0000DE000000}"/>
    <cellStyle name="Dziesietny [0]_Invoices2001Slovakia_KL K.C mat duong" xfId="182" xr:uid="{00000000-0005-0000-0000-0000DF000000}"/>
    <cellStyle name="Dziesiętny [0]_Invoices2001Slovakia_Nhalamviec VTC(25-1-05)" xfId="183" xr:uid="{00000000-0005-0000-0000-0000E0000000}"/>
    <cellStyle name="Dziesietny [0]_Invoices2001Slovakia_TDT KHANH HOA" xfId="184" xr:uid="{00000000-0005-0000-0000-0000E1000000}"/>
    <cellStyle name="Dziesiętny [0]_Invoices2001Slovakia_TDT KHANH HOA" xfId="185" xr:uid="{00000000-0005-0000-0000-0000E2000000}"/>
    <cellStyle name="Dziesietny [0]_Invoices2001Slovakia_TDT KHANH HOA_Tong hop Cac tuyen(9-1-06)" xfId="186" xr:uid="{00000000-0005-0000-0000-0000E3000000}"/>
    <cellStyle name="Dziesiętny [0]_Invoices2001Slovakia_TDT KHANH HOA_Tong hop Cac tuyen(9-1-06)" xfId="187" xr:uid="{00000000-0005-0000-0000-0000E4000000}"/>
    <cellStyle name="Dziesietny [0]_Invoices2001Slovakia_TDT quangngai" xfId="188" xr:uid="{00000000-0005-0000-0000-0000E5000000}"/>
    <cellStyle name="Dziesiętny [0]_Invoices2001Slovakia_TDT quangngai" xfId="189" xr:uid="{00000000-0005-0000-0000-0000E6000000}"/>
    <cellStyle name="Dziesietny [0]_Invoices2001Slovakia_Tong hop Cac tuyen(9-1-06)" xfId="190" xr:uid="{00000000-0005-0000-0000-0000E7000000}"/>
    <cellStyle name="Dziesietny_Invoices2001Slovakia" xfId="191" xr:uid="{00000000-0005-0000-0000-0000E8000000}"/>
    <cellStyle name="Dziesiętny_Invoices2001Slovakia" xfId="192" xr:uid="{00000000-0005-0000-0000-0000E9000000}"/>
    <cellStyle name="Dziesietny_Invoices2001Slovakia_Book1" xfId="193" xr:uid="{00000000-0005-0000-0000-0000EA000000}"/>
    <cellStyle name="Dziesiętny_Invoices2001Slovakia_Book1" xfId="194" xr:uid="{00000000-0005-0000-0000-0000EB000000}"/>
    <cellStyle name="Dziesietny_Invoices2001Slovakia_Book1_Tong hop Cac tuyen(9-1-06)" xfId="195" xr:uid="{00000000-0005-0000-0000-0000EC000000}"/>
    <cellStyle name="Dziesiętny_Invoices2001Slovakia_Book1_Tong hop Cac tuyen(9-1-06)" xfId="196" xr:uid="{00000000-0005-0000-0000-0000ED000000}"/>
    <cellStyle name="Dziesietny_Invoices2001Slovakia_KL K.C mat duong" xfId="197" xr:uid="{00000000-0005-0000-0000-0000EE000000}"/>
    <cellStyle name="Dziesiętny_Invoices2001Slovakia_Nhalamviec VTC(25-1-05)" xfId="198" xr:uid="{00000000-0005-0000-0000-0000EF000000}"/>
    <cellStyle name="Dziesietny_Invoices2001Slovakia_TDT KHANH HOA" xfId="199" xr:uid="{00000000-0005-0000-0000-0000F0000000}"/>
    <cellStyle name="Dziesiętny_Invoices2001Slovakia_TDT KHANH HOA" xfId="200" xr:uid="{00000000-0005-0000-0000-0000F1000000}"/>
    <cellStyle name="Dziesietny_Invoices2001Slovakia_TDT KHANH HOA_Tong hop Cac tuyen(9-1-06)" xfId="201" xr:uid="{00000000-0005-0000-0000-0000F2000000}"/>
    <cellStyle name="Dziesiętny_Invoices2001Slovakia_TDT KHANH HOA_Tong hop Cac tuyen(9-1-06)" xfId="202" xr:uid="{00000000-0005-0000-0000-0000F3000000}"/>
    <cellStyle name="Dziesietny_Invoices2001Slovakia_TDT quangngai" xfId="203" xr:uid="{00000000-0005-0000-0000-0000F4000000}"/>
    <cellStyle name="Dziesiętny_Invoices2001Slovakia_TDT quangngai" xfId="204" xr:uid="{00000000-0005-0000-0000-0000F5000000}"/>
    <cellStyle name="Dziesietny_Invoices2001Slovakia_Tong hop Cac tuyen(9-1-06)" xfId="205" xr:uid="{00000000-0005-0000-0000-0000F6000000}"/>
    <cellStyle name="Enter Currency (0)" xfId="206" xr:uid="{00000000-0005-0000-0000-0000F7000000}"/>
    <cellStyle name="Enter Currency (2)" xfId="207" xr:uid="{00000000-0005-0000-0000-0000F8000000}"/>
    <cellStyle name="Enter Units (0)" xfId="208" xr:uid="{00000000-0005-0000-0000-0000F9000000}"/>
    <cellStyle name="Enter Units (1)" xfId="209" xr:uid="{00000000-0005-0000-0000-0000FA000000}"/>
    <cellStyle name="Enter Units (2)" xfId="210" xr:uid="{00000000-0005-0000-0000-0000FB000000}"/>
    <cellStyle name="Entered" xfId="211" xr:uid="{00000000-0005-0000-0000-0000FC000000}"/>
    <cellStyle name="Explanatory Text 2" xfId="212" xr:uid="{00000000-0005-0000-0000-0000FD000000}"/>
    <cellStyle name="Fixed" xfId="213" xr:uid="{00000000-0005-0000-0000-0000FE000000}"/>
    <cellStyle name="Good 2" xfId="214" xr:uid="{00000000-0005-0000-0000-0000FF000000}"/>
    <cellStyle name="Grey" xfId="215" xr:uid="{00000000-0005-0000-0000-000000010000}"/>
    <cellStyle name="hai" xfId="216" xr:uid="{00000000-0005-0000-0000-000001010000}"/>
    <cellStyle name="Head 1" xfId="217" xr:uid="{00000000-0005-0000-0000-000002010000}"/>
    <cellStyle name="HEADER" xfId="218" xr:uid="{00000000-0005-0000-0000-000003010000}"/>
    <cellStyle name="Header1" xfId="219" xr:uid="{00000000-0005-0000-0000-000004010000}"/>
    <cellStyle name="Header2" xfId="220" xr:uid="{00000000-0005-0000-0000-000005010000}"/>
    <cellStyle name="Heading 1 2" xfId="221" xr:uid="{00000000-0005-0000-0000-000006010000}"/>
    <cellStyle name="Heading 2 2" xfId="222" xr:uid="{00000000-0005-0000-0000-000007010000}"/>
    <cellStyle name="Heading 3 2" xfId="223" xr:uid="{00000000-0005-0000-0000-000008010000}"/>
    <cellStyle name="Heading 4 2" xfId="224" xr:uid="{00000000-0005-0000-0000-000009010000}"/>
    <cellStyle name="HEADING1" xfId="225" xr:uid="{00000000-0005-0000-0000-00000A010000}"/>
    <cellStyle name="HEADING2" xfId="226" xr:uid="{00000000-0005-0000-0000-00000B010000}"/>
    <cellStyle name="HEADINGS" xfId="227" xr:uid="{00000000-0005-0000-0000-00000C010000}"/>
    <cellStyle name="HEADINGSTOP" xfId="228" xr:uid="{00000000-0005-0000-0000-00000D010000}"/>
    <cellStyle name="headoption" xfId="229" xr:uid="{00000000-0005-0000-0000-00000E010000}"/>
    <cellStyle name="Hoa-Scholl" xfId="230" xr:uid="{00000000-0005-0000-0000-00000F010000}"/>
    <cellStyle name="Hyperlink 2" xfId="231" xr:uid="{00000000-0005-0000-0000-000010010000}"/>
    <cellStyle name="i·0" xfId="232" xr:uid="{00000000-0005-0000-0000-000011010000}"/>
    <cellStyle name="Input [yellow]" xfId="234" xr:uid="{00000000-0005-0000-0000-000012010000}"/>
    <cellStyle name="Input 2" xfId="233" xr:uid="{00000000-0005-0000-0000-000013010000}"/>
    <cellStyle name="Input 3" xfId="460" xr:uid="{00000000-0005-0000-0000-000014010000}"/>
    <cellStyle name="khanh" xfId="235" xr:uid="{00000000-0005-0000-0000-000015010000}"/>
    <cellStyle name="Ledger 17 x 11 in" xfId="236" xr:uid="{00000000-0005-0000-0000-000016010000}"/>
    <cellStyle name="Link Currency (0)" xfId="237" xr:uid="{00000000-0005-0000-0000-000017010000}"/>
    <cellStyle name="Link Currency (2)" xfId="238" xr:uid="{00000000-0005-0000-0000-000018010000}"/>
    <cellStyle name="Link Units (0)" xfId="239" xr:uid="{00000000-0005-0000-0000-000019010000}"/>
    <cellStyle name="Link Units (1)" xfId="240" xr:uid="{00000000-0005-0000-0000-00001A010000}"/>
    <cellStyle name="Link Units (2)" xfId="241" xr:uid="{00000000-0005-0000-0000-00001B010000}"/>
    <cellStyle name="Linked Cell 2" xfId="242" xr:uid="{00000000-0005-0000-0000-00001C010000}"/>
    <cellStyle name="Millares [0]_Well Timing" xfId="243" xr:uid="{00000000-0005-0000-0000-00001D010000}"/>
    <cellStyle name="Millares_Well Timing" xfId="244" xr:uid="{00000000-0005-0000-0000-00001E010000}"/>
    <cellStyle name="Milliers [0]_      " xfId="245" xr:uid="{00000000-0005-0000-0000-00001F010000}"/>
    <cellStyle name="Milliers_      " xfId="246" xr:uid="{00000000-0005-0000-0000-000020010000}"/>
    <cellStyle name="Model" xfId="247" xr:uid="{00000000-0005-0000-0000-000021010000}"/>
    <cellStyle name="moi" xfId="248" xr:uid="{00000000-0005-0000-0000-000022010000}"/>
    <cellStyle name="Moneda [0]_Well Timing" xfId="249" xr:uid="{00000000-0005-0000-0000-000023010000}"/>
    <cellStyle name="Moneda_Well Timing" xfId="250" xr:uid="{00000000-0005-0000-0000-000024010000}"/>
    <cellStyle name="Monétaire [0]_      " xfId="251" xr:uid="{00000000-0005-0000-0000-000025010000}"/>
    <cellStyle name="Monétaire_      " xfId="252" xr:uid="{00000000-0005-0000-0000-000026010000}"/>
    <cellStyle name="n" xfId="253" xr:uid="{00000000-0005-0000-0000-000027010000}"/>
    <cellStyle name="Neutral 2" xfId="254" xr:uid="{00000000-0005-0000-0000-000028010000}"/>
    <cellStyle name="New Times Roman" xfId="255" xr:uid="{00000000-0005-0000-0000-000029010000}"/>
    <cellStyle name="no dec" xfId="256" xr:uid="{00000000-0005-0000-0000-00002A010000}"/>
    <cellStyle name="Normal" xfId="0" builtinId="0"/>
    <cellStyle name="Normal - Style1" xfId="257" xr:uid="{00000000-0005-0000-0000-00002C010000}"/>
    <cellStyle name="Normal 10" xfId="258" xr:uid="{00000000-0005-0000-0000-00002D010000}"/>
    <cellStyle name="Normal 10 2" xfId="259" xr:uid="{00000000-0005-0000-0000-00002E010000}"/>
    <cellStyle name="Normal 10 2 2" xfId="462" xr:uid="{00000000-0005-0000-0000-00002F010000}"/>
    <cellStyle name="Normal 10 2 2 2" xfId="526" xr:uid="{00000000-0005-0000-0000-000030010000}"/>
    <cellStyle name="Normal 10 2 3" xfId="493" xr:uid="{00000000-0005-0000-0000-000031010000}"/>
    <cellStyle name="Normal 10 3" xfId="260" xr:uid="{00000000-0005-0000-0000-000032010000}"/>
    <cellStyle name="Normal 10 4" xfId="461" xr:uid="{00000000-0005-0000-0000-000033010000}"/>
    <cellStyle name="Normal 10 4 2" xfId="525" xr:uid="{00000000-0005-0000-0000-000034010000}"/>
    <cellStyle name="Normal 10 5" xfId="492" xr:uid="{00000000-0005-0000-0000-000035010000}"/>
    <cellStyle name="Normal 11" xfId="261" xr:uid="{00000000-0005-0000-0000-000036010000}"/>
    <cellStyle name="Normal 12" xfId="262" xr:uid="{00000000-0005-0000-0000-000037010000}"/>
    <cellStyle name="Normal 13" xfId="263" xr:uid="{00000000-0005-0000-0000-000038010000}"/>
    <cellStyle name="Normal 13 2" xfId="264" xr:uid="{00000000-0005-0000-0000-000039010000}"/>
    <cellStyle name="Normal 13 2 2" xfId="464" xr:uid="{00000000-0005-0000-0000-00003A010000}"/>
    <cellStyle name="Normal 13 2 2 2" xfId="528" xr:uid="{00000000-0005-0000-0000-00003B010000}"/>
    <cellStyle name="Normal 13 2 3" xfId="495" xr:uid="{00000000-0005-0000-0000-00003C010000}"/>
    <cellStyle name="Normal 13 3" xfId="463" xr:uid="{00000000-0005-0000-0000-00003D010000}"/>
    <cellStyle name="Normal 13 3 2" xfId="527" xr:uid="{00000000-0005-0000-0000-00003E010000}"/>
    <cellStyle name="Normal 13 4" xfId="494" xr:uid="{00000000-0005-0000-0000-00003F010000}"/>
    <cellStyle name="Normal 14" xfId="265" xr:uid="{00000000-0005-0000-0000-000040010000}"/>
    <cellStyle name="Normal 14 2" xfId="496" xr:uid="{00000000-0005-0000-0000-000041010000}"/>
    <cellStyle name="Normal 15" xfId="266" xr:uid="{00000000-0005-0000-0000-000042010000}"/>
    <cellStyle name="Normal 15 2" xfId="267" xr:uid="{00000000-0005-0000-0000-000043010000}"/>
    <cellStyle name="Normal 15 2 2" xfId="466" xr:uid="{00000000-0005-0000-0000-000044010000}"/>
    <cellStyle name="Normal 15 2 2 2" xfId="530" xr:uid="{00000000-0005-0000-0000-000045010000}"/>
    <cellStyle name="Normal 15 2 3" xfId="498" xr:uid="{00000000-0005-0000-0000-000046010000}"/>
    <cellStyle name="Normal 15 3" xfId="465" xr:uid="{00000000-0005-0000-0000-000047010000}"/>
    <cellStyle name="Normal 15 3 2" xfId="529" xr:uid="{00000000-0005-0000-0000-000048010000}"/>
    <cellStyle name="Normal 15 4" xfId="497" xr:uid="{00000000-0005-0000-0000-000049010000}"/>
    <cellStyle name="Normal 16" xfId="268" xr:uid="{00000000-0005-0000-0000-00004A010000}"/>
    <cellStyle name="Normal 16 2" xfId="269" xr:uid="{00000000-0005-0000-0000-00004B010000}"/>
    <cellStyle name="Normal 16 2 2" xfId="468" xr:uid="{00000000-0005-0000-0000-00004C010000}"/>
    <cellStyle name="Normal 16 2 2 2" xfId="532" xr:uid="{00000000-0005-0000-0000-00004D010000}"/>
    <cellStyle name="Normal 16 2 3" xfId="500" xr:uid="{00000000-0005-0000-0000-00004E010000}"/>
    <cellStyle name="Normal 16 3" xfId="467" xr:uid="{00000000-0005-0000-0000-00004F010000}"/>
    <cellStyle name="Normal 16 3 2" xfId="531" xr:uid="{00000000-0005-0000-0000-000050010000}"/>
    <cellStyle name="Normal 16 4" xfId="499" xr:uid="{00000000-0005-0000-0000-000051010000}"/>
    <cellStyle name="Normal 17" xfId="2" xr:uid="{00000000-0005-0000-0000-000052010000}"/>
    <cellStyle name="Normal 18" xfId="270" xr:uid="{00000000-0005-0000-0000-000053010000}"/>
    <cellStyle name="Normal 19" xfId="271" xr:uid="{00000000-0005-0000-0000-000054010000}"/>
    <cellStyle name="Normal 2" xfId="272" xr:uid="{00000000-0005-0000-0000-000055010000}"/>
    <cellStyle name="Normal 2 2" xfId="273" xr:uid="{00000000-0005-0000-0000-000056010000}"/>
    <cellStyle name="Normal 2 2 2" xfId="274" xr:uid="{00000000-0005-0000-0000-000057010000}"/>
    <cellStyle name="Normal 2 3" xfId="275" xr:uid="{00000000-0005-0000-0000-000058010000}"/>
    <cellStyle name="Normal 2 4" xfId="276" xr:uid="{00000000-0005-0000-0000-000059010000}"/>
    <cellStyle name="Normal 2 5" xfId="277" xr:uid="{00000000-0005-0000-0000-00005A010000}"/>
    <cellStyle name="Normal 2 6" xfId="278" xr:uid="{00000000-0005-0000-0000-00005B010000}"/>
    <cellStyle name="Normal 2 7" xfId="543" xr:uid="{00000000-0005-0000-0000-00005C010000}"/>
    <cellStyle name="Normal 2_160507 Bieu mau NSDP ND sua ND73" xfId="279" xr:uid="{00000000-0005-0000-0000-00005D010000}"/>
    <cellStyle name="Normal 20" xfId="445" xr:uid="{00000000-0005-0000-0000-00005E010000}"/>
    <cellStyle name="Normal 21" xfId="280" xr:uid="{00000000-0005-0000-0000-00005F010000}"/>
    <cellStyle name="Normal 22" xfId="510" xr:uid="{00000000-0005-0000-0000-000060010000}"/>
    <cellStyle name="Normal 23" xfId="281" xr:uid="{00000000-0005-0000-0000-000061010000}"/>
    <cellStyle name="Normal 24" xfId="541" xr:uid="{00000000-0005-0000-0000-000062010000}"/>
    <cellStyle name="Normal 25" xfId="282" xr:uid="{00000000-0005-0000-0000-000063010000}"/>
    <cellStyle name="Normal 29" xfId="283" xr:uid="{00000000-0005-0000-0000-000064010000}"/>
    <cellStyle name="Normal 3" xfId="284" xr:uid="{00000000-0005-0000-0000-000065010000}"/>
    <cellStyle name="Normal 3 2" xfId="3" xr:uid="{00000000-0005-0000-0000-000066010000}"/>
    <cellStyle name="Normal 3 2 2" xfId="285" xr:uid="{00000000-0005-0000-0000-000067010000}"/>
    <cellStyle name="Normal 3 2 3" xfId="286" xr:uid="{00000000-0005-0000-0000-000068010000}"/>
    <cellStyle name="Normal 3 3" xfId="287" xr:uid="{00000000-0005-0000-0000-000069010000}"/>
    <cellStyle name="Normal 3 3 2" xfId="470" xr:uid="{00000000-0005-0000-0000-00006A010000}"/>
    <cellStyle name="Normal 3 3 2 2" xfId="534" xr:uid="{00000000-0005-0000-0000-00006B010000}"/>
    <cellStyle name="Normal 3 3 3" xfId="502" xr:uid="{00000000-0005-0000-0000-00006C010000}"/>
    <cellStyle name="Normal 3 4" xfId="288" xr:uid="{00000000-0005-0000-0000-00006D010000}"/>
    <cellStyle name="Normal 3 5" xfId="469" xr:uid="{00000000-0005-0000-0000-00006E010000}"/>
    <cellStyle name="Normal 3 5 2" xfId="533" xr:uid="{00000000-0005-0000-0000-00006F010000}"/>
    <cellStyle name="Normal 3 6" xfId="501" xr:uid="{00000000-0005-0000-0000-000070010000}"/>
    <cellStyle name="Normal 30" xfId="289" xr:uid="{00000000-0005-0000-0000-000071010000}"/>
    <cellStyle name="Normal 31" xfId="290" xr:uid="{00000000-0005-0000-0000-000072010000}"/>
    <cellStyle name="Normal 32" xfId="291" xr:uid="{00000000-0005-0000-0000-000073010000}"/>
    <cellStyle name="Normal 34" xfId="292" xr:uid="{00000000-0005-0000-0000-000074010000}"/>
    <cellStyle name="Normal 36" xfId="293" xr:uid="{00000000-0005-0000-0000-000075010000}"/>
    <cellStyle name="Normal 37" xfId="294" xr:uid="{00000000-0005-0000-0000-000076010000}"/>
    <cellStyle name="Normal 38" xfId="295" xr:uid="{00000000-0005-0000-0000-000077010000}"/>
    <cellStyle name="Normal 39" xfId="296" xr:uid="{00000000-0005-0000-0000-000078010000}"/>
    <cellStyle name="Normal 4" xfId="297" xr:uid="{00000000-0005-0000-0000-000079010000}"/>
    <cellStyle name="Normal 4 2" xfId="298" xr:uid="{00000000-0005-0000-0000-00007A010000}"/>
    <cellStyle name="Normal 4 2 2" xfId="472" xr:uid="{00000000-0005-0000-0000-00007B010000}"/>
    <cellStyle name="Normal 4 2 2 2" xfId="536" xr:uid="{00000000-0005-0000-0000-00007C010000}"/>
    <cellStyle name="Normal 4 2 3" xfId="504" xr:uid="{00000000-0005-0000-0000-00007D010000}"/>
    <cellStyle name="Normal 4 3" xfId="299" xr:uid="{00000000-0005-0000-0000-00007E010000}"/>
    <cellStyle name="Normal 4 4" xfId="471" xr:uid="{00000000-0005-0000-0000-00007F010000}"/>
    <cellStyle name="Normal 4 4 2" xfId="535" xr:uid="{00000000-0005-0000-0000-000080010000}"/>
    <cellStyle name="Normal 4 5" xfId="503" xr:uid="{00000000-0005-0000-0000-000081010000}"/>
    <cellStyle name="Normal 40" xfId="300" xr:uid="{00000000-0005-0000-0000-000082010000}"/>
    <cellStyle name="Normal 41" xfId="301" xr:uid="{00000000-0005-0000-0000-000083010000}"/>
    <cellStyle name="Normal 42" xfId="302" xr:uid="{00000000-0005-0000-0000-000084010000}"/>
    <cellStyle name="Normal 43" xfId="303" xr:uid="{00000000-0005-0000-0000-000085010000}"/>
    <cellStyle name="Normal 44" xfId="304" xr:uid="{00000000-0005-0000-0000-000086010000}"/>
    <cellStyle name="Normal 45" xfId="305" xr:uid="{00000000-0005-0000-0000-000087010000}"/>
    <cellStyle name="Normal 47" xfId="306" xr:uid="{00000000-0005-0000-0000-000088010000}"/>
    <cellStyle name="Normal 48" xfId="307" xr:uid="{00000000-0005-0000-0000-000089010000}"/>
    <cellStyle name="Normal 49" xfId="308" xr:uid="{00000000-0005-0000-0000-00008A010000}"/>
    <cellStyle name="Normal 5" xfId="309" xr:uid="{00000000-0005-0000-0000-00008B010000}"/>
    <cellStyle name="Normal 5 2" xfId="310" xr:uid="{00000000-0005-0000-0000-00008C010000}"/>
    <cellStyle name="Normal 5 2 2" xfId="311" xr:uid="{00000000-0005-0000-0000-00008D010000}"/>
    <cellStyle name="Normal 5 2 3" xfId="474" xr:uid="{00000000-0005-0000-0000-00008E010000}"/>
    <cellStyle name="Normal 5 2 3 2" xfId="538" xr:uid="{00000000-0005-0000-0000-00008F010000}"/>
    <cellStyle name="Normal 5 2 4" xfId="506" xr:uid="{00000000-0005-0000-0000-000090010000}"/>
    <cellStyle name="Normal 5 3" xfId="312" xr:uid="{00000000-0005-0000-0000-000091010000}"/>
    <cellStyle name="Normal 5 4" xfId="473" xr:uid="{00000000-0005-0000-0000-000092010000}"/>
    <cellStyle name="Normal 5 4 2" xfId="537" xr:uid="{00000000-0005-0000-0000-000093010000}"/>
    <cellStyle name="Normal 5 5" xfId="505" xr:uid="{00000000-0005-0000-0000-000094010000}"/>
    <cellStyle name="Normal 50" xfId="313" xr:uid="{00000000-0005-0000-0000-000095010000}"/>
    <cellStyle name="Normal 51" xfId="314" xr:uid="{00000000-0005-0000-0000-000096010000}"/>
    <cellStyle name="Normal 6" xfId="315" xr:uid="{00000000-0005-0000-0000-000097010000}"/>
    <cellStyle name="Normal 6 2" xfId="316" xr:uid="{00000000-0005-0000-0000-000098010000}"/>
    <cellStyle name="Normal 6 3" xfId="317" xr:uid="{00000000-0005-0000-0000-000099010000}"/>
    <cellStyle name="Normal 6 4" xfId="318" xr:uid="{00000000-0005-0000-0000-00009A010000}"/>
    <cellStyle name="Normal 7" xfId="319" xr:uid="{00000000-0005-0000-0000-00009B010000}"/>
    <cellStyle name="Normal 7 2" xfId="320" xr:uid="{00000000-0005-0000-0000-00009C010000}"/>
    <cellStyle name="Normal 7 2 2" xfId="321" xr:uid="{00000000-0005-0000-0000-00009D010000}"/>
    <cellStyle name="Normal 7 2 2 2" xfId="322" xr:uid="{00000000-0005-0000-0000-00009E010000}"/>
    <cellStyle name="Normal 7 2 3" xfId="323" xr:uid="{00000000-0005-0000-0000-00009F010000}"/>
    <cellStyle name="Normal 7 2 3 2" xfId="324" xr:uid="{00000000-0005-0000-0000-0000A0010000}"/>
    <cellStyle name="Normal 7 2 3 2 3" xfId="325" xr:uid="{00000000-0005-0000-0000-0000A1010000}"/>
    <cellStyle name="Normal 7 2 4" xfId="326" xr:uid="{00000000-0005-0000-0000-0000A2010000}"/>
    <cellStyle name="Normal 7 2 4 2" xfId="327" xr:uid="{00000000-0005-0000-0000-0000A3010000}"/>
    <cellStyle name="Normal 7 2 5" xfId="328" xr:uid="{00000000-0005-0000-0000-0000A4010000}"/>
    <cellStyle name="Normal 7 3" xfId="329" xr:uid="{00000000-0005-0000-0000-0000A5010000}"/>
    <cellStyle name="Normal 7 4" xfId="330" xr:uid="{00000000-0005-0000-0000-0000A6010000}"/>
    <cellStyle name="Normal 7 5" xfId="331" xr:uid="{00000000-0005-0000-0000-0000A7010000}"/>
    <cellStyle name="Normal 8" xfId="332" xr:uid="{00000000-0005-0000-0000-0000A8010000}"/>
    <cellStyle name="Normal 8 2" xfId="475" xr:uid="{00000000-0005-0000-0000-0000A9010000}"/>
    <cellStyle name="Normal 8 2 2" xfId="539" xr:uid="{00000000-0005-0000-0000-0000AA010000}"/>
    <cellStyle name="Normal 8 3" xfId="507" xr:uid="{00000000-0005-0000-0000-0000AB010000}"/>
    <cellStyle name="Normal 9" xfId="333" xr:uid="{00000000-0005-0000-0000-0000AC010000}"/>
    <cellStyle name="Normal 9 2" xfId="476" xr:uid="{00000000-0005-0000-0000-0000AD010000}"/>
    <cellStyle name="Normal 9 2 2" xfId="540" xr:uid="{00000000-0005-0000-0000-0000AE010000}"/>
    <cellStyle name="Normal 9 3" xfId="508" xr:uid="{00000000-0005-0000-0000-0000AF010000}"/>
    <cellStyle name="Normal_Bieu so 2(DPsua) 2" xfId="6" xr:uid="{00000000-0005-0000-0000-0000B0010000}"/>
    <cellStyle name="Normal_PL.2005" xfId="4" xr:uid="{00000000-0005-0000-0000-0000B1010000}"/>
    <cellStyle name="Normal1" xfId="334" xr:uid="{00000000-0005-0000-0000-0000B2010000}"/>
    <cellStyle name="Normalny_Cennik obowiazuje od 06-08-2001 r (1)" xfId="335" xr:uid="{00000000-0005-0000-0000-0000B3010000}"/>
    <cellStyle name="Note 2" xfId="336" xr:uid="{00000000-0005-0000-0000-0000B4010000}"/>
    <cellStyle name="oft Excel]_x000d__x000a_Comment=open=/f ‚ðw’è‚·‚é‚ÆAƒ†[ƒU[’è‹`ŠÖ”‚ðŠÖ”“\‚è•t‚¯‚Ìˆê——‚É“o˜^‚·‚é‚±‚Æ‚ª‚Å‚«‚Ü‚·B_x000d__x000a_Maximized" xfId="337" xr:uid="{00000000-0005-0000-0000-0000B5010000}"/>
    <cellStyle name="oft Excel]_x000d__x000a_Comment=open=/f ‚ðŽw’è‚·‚é‚ÆAƒ†[ƒU[’è‹`ŠÖ”‚ðŠÖ”“\‚è•t‚¯‚Ìˆê——‚É“o˜^‚·‚é‚±‚Æ‚ª‚Å‚«‚Ü‚·B_x000d__x000a_Maximized" xfId="338" xr:uid="{00000000-0005-0000-0000-0000B6010000}"/>
    <cellStyle name="Output 2" xfId="339" xr:uid="{00000000-0005-0000-0000-0000B7010000}"/>
    <cellStyle name="per.style" xfId="340" xr:uid="{00000000-0005-0000-0000-0000B8010000}"/>
    <cellStyle name="Percent [0]" xfId="341" xr:uid="{00000000-0005-0000-0000-0000B9010000}"/>
    <cellStyle name="Percent [00]" xfId="342" xr:uid="{00000000-0005-0000-0000-0000BA010000}"/>
    <cellStyle name="Percent [2]" xfId="343" xr:uid="{00000000-0005-0000-0000-0000BB010000}"/>
    <cellStyle name="Percent 10" xfId="344" xr:uid="{00000000-0005-0000-0000-0000BC010000}"/>
    <cellStyle name="Percent 2" xfId="345" xr:uid="{00000000-0005-0000-0000-0000BD010000}"/>
    <cellStyle name="Percent 2 2" xfId="346" xr:uid="{00000000-0005-0000-0000-0000BE010000}"/>
    <cellStyle name="Percent 3" xfId="347" xr:uid="{00000000-0005-0000-0000-0000BF010000}"/>
    <cellStyle name="PERCENTAGE" xfId="348" xr:uid="{00000000-0005-0000-0000-0000C0010000}"/>
    <cellStyle name="PrePop Currency (0)" xfId="349" xr:uid="{00000000-0005-0000-0000-0000C1010000}"/>
    <cellStyle name="PrePop Currency (2)" xfId="350" xr:uid="{00000000-0005-0000-0000-0000C2010000}"/>
    <cellStyle name="PrePop Units (0)" xfId="351" xr:uid="{00000000-0005-0000-0000-0000C3010000}"/>
    <cellStyle name="PrePop Units (1)" xfId="352" xr:uid="{00000000-0005-0000-0000-0000C4010000}"/>
    <cellStyle name="PrePop Units (2)" xfId="353" xr:uid="{00000000-0005-0000-0000-0000C5010000}"/>
    <cellStyle name="pricing" xfId="354" xr:uid="{00000000-0005-0000-0000-0000C6010000}"/>
    <cellStyle name="PSChar" xfId="355" xr:uid="{00000000-0005-0000-0000-0000C7010000}"/>
    <cellStyle name="PSHeading" xfId="356" xr:uid="{00000000-0005-0000-0000-0000C8010000}"/>
    <cellStyle name="regstoresfromspecstores" xfId="357" xr:uid="{00000000-0005-0000-0000-0000C9010000}"/>
    <cellStyle name="RevList" xfId="358" xr:uid="{00000000-0005-0000-0000-0000CA010000}"/>
    <cellStyle name="S—_x0008_" xfId="359" xr:uid="{00000000-0005-0000-0000-0000CB010000}"/>
    <cellStyle name="SAPBEXaggData" xfId="360" xr:uid="{00000000-0005-0000-0000-0000CC010000}"/>
    <cellStyle name="SAPBEXaggDataEmph" xfId="361" xr:uid="{00000000-0005-0000-0000-0000CD010000}"/>
    <cellStyle name="SAPBEXaggItem" xfId="362" xr:uid="{00000000-0005-0000-0000-0000CE010000}"/>
    <cellStyle name="SAPBEXchaText" xfId="363" xr:uid="{00000000-0005-0000-0000-0000CF010000}"/>
    <cellStyle name="SAPBEXexcBad7" xfId="364" xr:uid="{00000000-0005-0000-0000-0000D0010000}"/>
    <cellStyle name="SAPBEXexcBad8" xfId="365" xr:uid="{00000000-0005-0000-0000-0000D1010000}"/>
    <cellStyle name="SAPBEXexcBad9" xfId="366" xr:uid="{00000000-0005-0000-0000-0000D2010000}"/>
    <cellStyle name="SAPBEXexcCritical4" xfId="367" xr:uid="{00000000-0005-0000-0000-0000D3010000}"/>
    <cellStyle name="SAPBEXexcCritical5" xfId="368" xr:uid="{00000000-0005-0000-0000-0000D4010000}"/>
    <cellStyle name="SAPBEXexcCritical6" xfId="369" xr:uid="{00000000-0005-0000-0000-0000D5010000}"/>
    <cellStyle name="SAPBEXexcGood1" xfId="370" xr:uid="{00000000-0005-0000-0000-0000D6010000}"/>
    <cellStyle name="SAPBEXexcGood2" xfId="371" xr:uid="{00000000-0005-0000-0000-0000D7010000}"/>
    <cellStyle name="SAPBEXexcGood3" xfId="372" xr:uid="{00000000-0005-0000-0000-0000D8010000}"/>
    <cellStyle name="SAPBEXfilterDrill" xfId="373" xr:uid="{00000000-0005-0000-0000-0000D9010000}"/>
    <cellStyle name="SAPBEXfilterItem" xfId="374" xr:uid="{00000000-0005-0000-0000-0000DA010000}"/>
    <cellStyle name="SAPBEXfilterText" xfId="375" xr:uid="{00000000-0005-0000-0000-0000DB010000}"/>
    <cellStyle name="SAPBEXformats" xfId="376" xr:uid="{00000000-0005-0000-0000-0000DC010000}"/>
    <cellStyle name="SAPBEXheaderItem" xfId="377" xr:uid="{00000000-0005-0000-0000-0000DD010000}"/>
    <cellStyle name="SAPBEXheaderText" xfId="378" xr:uid="{00000000-0005-0000-0000-0000DE010000}"/>
    <cellStyle name="SAPBEXresData" xfId="379" xr:uid="{00000000-0005-0000-0000-0000DF010000}"/>
    <cellStyle name="SAPBEXresDataEmph" xfId="380" xr:uid="{00000000-0005-0000-0000-0000E0010000}"/>
    <cellStyle name="SAPBEXresItem" xfId="381" xr:uid="{00000000-0005-0000-0000-0000E1010000}"/>
    <cellStyle name="SAPBEXstdData" xfId="382" xr:uid="{00000000-0005-0000-0000-0000E2010000}"/>
    <cellStyle name="SAPBEXstdDataEmph" xfId="383" xr:uid="{00000000-0005-0000-0000-0000E3010000}"/>
    <cellStyle name="SAPBEXstdItem" xfId="384" xr:uid="{00000000-0005-0000-0000-0000E4010000}"/>
    <cellStyle name="SAPBEXtitle" xfId="385" xr:uid="{00000000-0005-0000-0000-0000E5010000}"/>
    <cellStyle name="SAPBEXundefined" xfId="386" xr:uid="{00000000-0005-0000-0000-0000E6010000}"/>
    <cellStyle name="SHADEDSTORES" xfId="387" xr:uid="{00000000-0005-0000-0000-0000E7010000}"/>
    <cellStyle name="specstores" xfId="388" xr:uid="{00000000-0005-0000-0000-0000E8010000}"/>
    <cellStyle name="Standard" xfId="389" xr:uid="{00000000-0005-0000-0000-0000E9010000}"/>
    <cellStyle name="Style 1" xfId="390" xr:uid="{00000000-0005-0000-0000-0000EA010000}"/>
    <cellStyle name="Style 2" xfId="391" xr:uid="{00000000-0005-0000-0000-0000EB010000}"/>
    <cellStyle name="Style 3" xfId="392" xr:uid="{00000000-0005-0000-0000-0000EC010000}"/>
    <cellStyle name="Style 4" xfId="393" xr:uid="{00000000-0005-0000-0000-0000ED010000}"/>
    <cellStyle name="Style 5" xfId="394" xr:uid="{00000000-0005-0000-0000-0000EE010000}"/>
    <cellStyle name="Style 6" xfId="395" xr:uid="{00000000-0005-0000-0000-0000EF010000}"/>
    <cellStyle name="subhead" xfId="396" xr:uid="{00000000-0005-0000-0000-0000F0010000}"/>
    <cellStyle name="Subtotal" xfId="397" xr:uid="{00000000-0005-0000-0000-0000F1010000}"/>
    <cellStyle name="T" xfId="398" xr:uid="{00000000-0005-0000-0000-0000F2010000}"/>
    <cellStyle name="T_50-BB Vung tau 2011" xfId="399" xr:uid="{00000000-0005-0000-0000-0000F3010000}"/>
    <cellStyle name="T_50-BB Vung tau 2011_27-8Tong hop PA uoc 2012-DT 2013 -PA 420.000 ty-490.000 ty chuyen doi" xfId="400" xr:uid="{00000000-0005-0000-0000-0000F4010000}"/>
    <cellStyle name="Text Indent A" xfId="401" xr:uid="{00000000-0005-0000-0000-0000F5010000}"/>
    <cellStyle name="Text Indent B" xfId="402" xr:uid="{00000000-0005-0000-0000-0000F6010000}"/>
    <cellStyle name="Text Indent C" xfId="403" xr:uid="{00000000-0005-0000-0000-0000F7010000}"/>
    <cellStyle name="th" xfId="404" xr:uid="{00000000-0005-0000-0000-0000FA010000}"/>
    <cellStyle name="þ_x001d_ðK_x000c_Fý_x001b__x000d_9ýU_x0001_Ð_x0008_¦)_x0007__x0001__x0001_" xfId="405" xr:uid="{00000000-0005-0000-0000-0000FB010000}"/>
    <cellStyle name="Thuyet minh" xfId="406" xr:uid="{00000000-0005-0000-0000-0000FC010000}"/>
    <cellStyle name="Title 2" xfId="407" xr:uid="{00000000-0005-0000-0000-0000F8010000}"/>
    <cellStyle name="Total 2" xfId="408" xr:uid="{00000000-0005-0000-0000-0000F9010000}"/>
    <cellStyle name="viet" xfId="409" xr:uid="{00000000-0005-0000-0000-0000FD010000}"/>
    <cellStyle name="viet2" xfId="410" xr:uid="{00000000-0005-0000-0000-0000FE010000}"/>
    <cellStyle name="Vn Time 13" xfId="411" xr:uid="{00000000-0005-0000-0000-0000FF010000}"/>
    <cellStyle name="Vn Time 14" xfId="412" xr:uid="{00000000-0005-0000-0000-000000020000}"/>
    <cellStyle name="vnbo" xfId="413" xr:uid="{00000000-0005-0000-0000-000001020000}"/>
    <cellStyle name="vnhead1" xfId="414" xr:uid="{00000000-0005-0000-0000-000004020000}"/>
    <cellStyle name="vnhead2" xfId="415" xr:uid="{00000000-0005-0000-0000-000005020000}"/>
    <cellStyle name="vnhead3" xfId="416" xr:uid="{00000000-0005-0000-0000-000006020000}"/>
    <cellStyle name="vnhead4" xfId="417" xr:uid="{00000000-0005-0000-0000-000007020000}"/>
    <cellStyle name="vntxt1" xfId="418" xr:uid="{00000000-0005-0000-0000-000002020000}"/>
    <cellStyle name="vntxt2" xfId="419" xr:uid="{00000000-0005-0000-0000-000003020000}"/>
    <cellStyle name="Walutowy [0]_Invoices2001Slovakia" xfId="420" xr:uid="{00000000-0005-0000-0000-000008020000}"/>
    <cellStyle name="Walutowy_Invoices2001Slovakia" xfId="421" xr:uid="{00000000-0005-0000-0000-000009020000}"/>
    <cellStyle name="Warning Text 2" xfId="422" xr:uid="{00000000-0005-0000-0000-00000A020000}"/>
    <cellStyle name="xuan" xfId="423" xr:uid="{00000000-0005-0000-0000-00000B020000}"/>
    <cellStyle name=" [0.00]_ Att. 1- Cover" xfId="424" xr:uid="{00000000-0005-0000-0000-00000C020000}"/>
    <cellStyle name="_ Att. 1- Cover" xfId="425" xr:uid="{00000000-0005-0000-0000-00000D020000}"/>
    <cellStyle name="?_ Att. 1- Cover" xfId="426" xr:uid="{00000000-0005-0000-0000-00000E020000}"/>
    <cellStyle name="똿뗦먛귟 [0.00]_PRODUCT DETAIL Q1" xfId="427" xr:uid="{00000000-0005-0000-0000-00000F020000}"/>
    <cellStyle name="똿뗦먛귟_PRODUCT DETAIL Q1" xfId="428" xr:uid="{00000000-0005-0000-0000-000010020000}"/>
    <cellStyle name="믅됞 [0.00]_PRODUCT DETAIL Q1" xfId="429" xr:uid="{00000000-0005-0000-0000-000011020000}"/>
    <cellStyle name="믅됞_PRODUCT DETAIL Q1" xfId="430" xr:uid="{00000000-0005-0000-0000-000012020000}"/>
    <cellStyle name="백분율_95" xfId="431" xr:uid="{00000000-0005-0000-0000-000013020000}"/>
    <cellStyle name="뷭?_BOOKSHIP" xfId="432" xr:uid="{00000000-0005-0000-0000-000014020000}"/>
    <cellStyle name="콤마 [0]_1202" xfId="433" xr:uid="{00000000-0005-0000-0000-000015020000}"/>
    <cellStyle name="콤마_1202" xfId="434" xr:uid="{00000000-0005-0000-0000-000016020000}"/>
    <cellStyle name="통화 [0]_1202" xfId="435" xr:uid="{00000000-0005-0000-0000-000017020000}"/>
    <cellStyle name="통화_1202" xfId="436" xr:uid="{00000000-0005-0000-0000-000018020000}"/>
    <cellStyle name="표준_(정보부문)월별인원계획" xfId="437" xr:uid="{00000000-0005-0000-0000-000019020000}"/>
    <cellStyle name="一般_00Q3902REV.1" xfId="438" xr:uid="{00000000-0005-0000-0000-00001A020000}"/>
    <cellStyle name="千分位[0]_00Q3902REV.1" xfId="439" xr:uid="{00000000-0005-0000-0000-00001B020000}"/>
    <cellStyle name="千分位_00Q3902REV.1" xfId="440" xr:uid="{00000000-0005-0000-0000-00001C020000}"/>
    <cellStyle name="標準_BOQ-08" xfId="441" xr:uid="{00000000-0005-0000-0000-00001D020000}"/>
    <cellStyle name="貨幣 [0]_00Q3902REV.1" xfId="442" xr:uid="{00000000-0005-0000-0000-00001E020000}"/>
    <cellStyle name="貨幣[0]_BRE" xfId="443" xr:uid="{00000000-0005-0000-0000-00001F020000}"/>
    <cellStyle name="貨幣_00Q3902REV.1" xfId="444" xr:uid="{00000000-0005-0000-0000-000020020000}"/>
  </cellStyles>
  <dxfs count="0"/>
  <tableStyles count="0" defaultTableStyle="TableStyleMedium9" defaultPivotStyle="PivotStyleLight16"/>
  <colors>
    <mruColors>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3126441</xdr:colOff>
      <xdr:row>2</xdr:row>
      <xdr:rowOff>313765</xdr:rowOff>
    </xdr:from>
    <xdr:to>
      <xdr:col>5</xdr:col>
      <xdr:colOff>168089</xdr:colOff>
      <xdr:row>2</xdr:row>
      <xdr:rowOff>313765</xdr:rowOff>
    </xdr:to>
    <xdr:cxnSp macro="">
      <xdr:nvCxnSpPr>
        <xdr:cNvPr id="2" name="Straight Connector 1">
          <a:extLst>
            <a:ext uri="{FF2B5EF4-FFF2-40B4-BE49-F238E27FC236}">
              <a16:creationId xmlns:a16="http://schemas.microsoft.com/office/drawing/2014/main" id="{BA039541-C2B5-4DB6-AEC9-54D95E87F82F}"/>
            </a:ext>
          </a:extLst>
        </xdr:cNvPr>
        <xdr:cNvCxnSpPr/>
      </xdr:nvCxnSpPr>
      <xdr:spPr bwMode="auto">
        <a:xfrm>
          <a:off x="3602691" y="790015"/>
          <a:ext cx="391869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3375210</xdr:colOff>
      <xdr:row>0</xdr:row>
      <xdr:rowOff>779928</xdr:rowOff>
    </xdr:from>
    <xdr:to>
      <xdr:col>9</xdr:col>
      <xdr:colOff>826994</xdr:colOff>
      <xdr:row>0</xdr:row>
      <xdr:rowOff>783290</xdr:rowOff>
    </xdr:to>
    <xdr:sp macro="" textlink="">
      <xdr:nvSpPr>
        <xdr:cNvPr id="4" name="Line 1">
          <a:extLst>
            <a:ext uri="{FF2B5EF4-FFF2-40B4-BE49-F238E27FC236}">
              <a16:creationId xmlns:a16="http://schemas.microsoft.com/office/drawing/2014/main" id="{851C50C7-4522-4988-85E5-4F5DE19AA05A}"/>
            </a:ext>
          </a:extLst>
        </xdr:cNvPr>
        <xdr:cNvSpPr>
          <a:spLocks noChangeShapeType="1"/>
        </xdr:cNvSpPr>
      </xdr:nvSpPr>
      <xdr:spPr bwMode="auto">
        <a:xfrm flipV="1">
          <a:off x="3775260" y="1018053"/>
          <a:ext cx="3357284" cy="33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2</xdr:row>
      <xdr:rowOff>44824</xdr:rowOff>
    </xdr:from>
    <xdr:to>
      <xdr:col>6</xdr:col>
      <xdr:colOff>0</xdr:colOff>
      <xdr:row>2</xdr:row>
      <xdr:rowOff>44824</xdr:rowOff>
    </xdr:to>
    <xdr:cxnSp macro="">
      <xdr:nvCxnSpPr>
        <xdr:cNvPr id="2" name="Straight Connector 1">
          <a:extLst>
            <a:ext uri="{FF2B5EF4-FFF2-40B4-BE49-F238E27FC236}">
              <a16:creationId xmlns:a16="http://schemas.microsoft.com/office/drawing/2014/main" id="{320142A2-431B-49C4-9C01-EB0B19E531F0}"/>
            </a:ext>
          </a:extLst>
        </xdr:cNvPr>
        <xdr:cNvCxnSpPr/>
      </xdr:nvCxnSpPr>
      <xdr:spPr>
        <a:xfrm>
          <a:off x="4543425" y="492499"/>
          <a:ext cx="1628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3"/>
  <sheetViews>
    <sheetView zoomScale="85" zoomScaleNormal="85" workbookViewId="0">
      <pane xSplit="2" ySplit="5" topLeftCell="C11" activePane="bottomRight" state="frozen"/>
      <selection pane="topRight" activeCell="C1" sqref="C1"/>
      <selection pane="bottomLeft" activeCell="A6" sqref="A6"/>
      <selection pane="bottomRight" activeCell="K317" sqref="K317"/>
    </sheetView>
  </sheetViews>
  <sheetFormatPr defaultColWidth="8.85546875" defaultRowHeight="16.5"/>
  <cols>
    <col min="1" max="1" width="7.140625" style="130" customWidth="1"/>
    <col min="2" max="2" width="72.85546875" style="128" customWidth="1"/>
    <col min="3" max="3" width="10.28515625" style="130" customWidth="1"/>
    <col min="4" max="8" width="10" style="130" customWidth="1"/>
    <col min="9" max="9" width="23.42578125" style="128" customWidth="1"/>
    <col min="10" max="10" width="24" style="225" customWidth="1"/>
    <col min="11" max="11" width="43.140625" style="129" customWidth="1"/>
    <col min="12" max="12" width="34" style="128" customWidth="1"/>
    <col min="13" max="16384" width="8.85546875" style="128"/>
  </cols>
  <sheetData>
    <row r="1" spans="1:11" ht="18.75">
      <c r="A1" s="620" t="s">
        <v>331</v>
      </c>
      <c r="B1" s="620"/>
      <c r="C1" s="620"/>
      <c r="D1" s="620"/>
      <c r="E1" s="620"/>
      <c r="F1" s="620"/>
      <c r="G1" s="620"/>
      <c r="H1" s="620"/>
      <c r="I1" s="620"/>
    </row>
    <row r="2" spans="1:11" ht="18.75">
      <c r="A2" s="620" t="s">
        <v>376</v>
      </c>
      <c r="B2" s="620"/>
      <c r="C2" s="620"/>
      <c r="D2" s="620"/>
      <c r="E2" s="620"/>
      <c r="F2" s="620"/>
      <c r="G2" s="620"/>
      <c r="H2" s="620"/>
      <c r="I2" s="620"/>
    </row>
    <row r="3" spans="1:11" ht="25.5" customHeight="1">
      <c r="A3" s="621" t="s">
        <v>418</v>
      </c>
      <c r="B3" s="621"/>
      <c r="C3" s="621"/>
      <c r="D3" s="621"/>
      <c r="E3" s="621"/>
      <c r="F3" s="621"/>
      <c r="G3" s="621"/>
      <c r="H3" s="621"/>
      <c r="I3" s="621"/>
    </row>
    <row r="4" spans="1:11" ht="23.45" customHeight="1">
      <c r="I4" s="131" t="s">
        <v>332</v>
      </c>
    </row>
    <row r="5" spans="1:11" ht="52.5" customHeight="1">
      <c r="A5" s="132" t="s">
        <v>2</v>
      </c>
      <c r="B5" s="123" t="s">
        <v>0</v>
      </c>
      <c r="C5" s="123" t="s">
        <v>333</v>
      </c>
      <c r="D5" s="123" t="s">
        <v>334</v>
      </c>
      <c r="E5" s="123" t="s">
        <v>335</v>
      </c>
      <c r="F5" s="123" t="s">
        <v>336</v>
      </c>
      <c r="G5" s="123" t="s">
        <v>337</v>
      </c>
      <c r="H5" s="123" t="s">
        <v>338</v>
      </c>
      <c r="I5" s="132" t="s">
        <v>1</v>
      </c>
    </row>
    <row r="6" spans="1:11">
      <c r="A6" s="133" t="s">
        <v>89</v>
      </c>
      <c r="B6" s="134" t="s">
        <v>19</v>
      </c>
      <c r="C6" s="135"/>
      <c r="D6" s="135"/>
      <c r="E6" s="135"/>
      <c r="F6" s="135"/>
      <c r="G6" s="135"/>
      <c r="H6" s="135"/>
      <c r="I6" s="203">
        <f>+I7</f>
        <v>6582000000</v>
      </c>
    </row>
    <row r="7" spans="1:11">
      <c r="A7" s="136" t="s">
        <v>3</v>
      </c>
      <c r="B7" s="137" t="s">
        <v>25</v>
      </c>
      <c r="C7" s="124"/>
      <c r="D7" s="124"/>
      <c r="E7" s="124"/>
      <c r="F7" s="124"/>
      <c r="G7" s="124"/>
      <c r="H7" s="124"/>
      <c r="I7" s="138">
        <f>I8+I10+I13</f>
        <v>6582000000</v>
      </c>
    </row>
    <row r="8" spans="1:11">
      <c r="A8" s="124">
        <v>1</v>
      </c>
      <c r="B8" s="137" t="s">
        <v>454</v>
      </c>
      <c r="C8" s="124"/>
      <c r="D8" s="124"/>
      <c r="E8" s="124"/>
      <c r="F8" s="124"/>
      <c r="G8" s="124"/>
      <c r="H8" s="124"/>
      <c r="I8" s="138">
        <f>I9</f>
        <v>40000000</v>
      </c>
    </row>
    <row r="9" spans="1:11" s="141" customFormat="1">
      <c r="A9" s="125"/>
      <c r="B9" s="139" t="s">
        <v>21</v>
      </c>
      <c r="C9" s="125"/>
      <c r="D9" s="125"/>
      <c r="E9" s="125"/>
      <c r="F9" s="125"/>
      <c r="G9" s="125"/>
      <c r="H9" s="125"/>
      <c r="I9" s="140">
        <v>40000000</v>
      </c>
      <c r="J9" s="227"/>
      <c r="K9" s="129"/>
    </row>
    <row r="10" spans="1:11" s="141" customFormat="1">
      <c r="A10" s="124">
        <v>2</v>
      </c>
      <c r="B10" s="137" t="s">
        <v>306</v>
      </c>
      <c r="C10" s="124"/>
      <c r="D10" s="124"/>
      <c r="E10" s="124"/>
      <c r="F10" s="124"/>
      <c r="G10" s="124"/>
      <c r="H10" s="124"/>
      <c r="I10" s="138">
        <f>I11+I12</f>
        <v>6297000000</v>
      </c>
      <c r="J10" s="227"/>
      <c r="K10" s="129"/>
    </row>
    <row r="11" spans="1:11">
      <c r="A11" s="125"/>
      <c r="B11" s="139" t="s">
        <v>22</v>
      </c>
      <c r="C11" s="125"/>
      <c r="D11" s="125"/>
      <c r="E11" s="125"/>
      <c r="F11" s="125"/>
      <c r="G11" s="125"/>
      <c r="H11" s="125"/>
      <c r="I11" s="140">
        <v>6292000000</v>
      </c>
    </row>
    <row r="12" spans="1:11" s="141" customFormat="1" ht="33">
      <c r="A12" s="125"/>
      <c r="B12" s="139" t="s">
        <v>23</v>
      </c>
      <c r="C12" s="125"/>
      <c r="D12" s="125"/>
      <c r="E12" s="125"/>
      <c r="F12" s="125"/>
      <c r="G12" s="125"/>
      <c r="H12" s="125"/>
      <c r="I12" s="140">
        <v>5000000</v>
      </c>
      <c r="J12" s="227"/>
      <c r="K12" s="129"/>
    </row>
    <row r="13" spans="1:11" s="141" customFormat="1">
      <c r="A13" s="124">
        <v>3</v>
      </c>
      <c r="B13" s="137" t="s">
        <v>305</v>
      </c>
      <c r="C13" s="124"/>
      <c r="D13" s="124"/>
      <c r="E13" s="124"/>
      <c r="F13" s="124"/>
      <c r="G13" s="124"/>
      <c r="H13" s="124"/>
      <c r="I13" s="138">
        <f>I14</f>
        <v>245000000</v>
      </c>
      <c r="J13" s="227"/>
      <c r="K13" s="129"/>
    </row>
    <row r="14" spans="1:11" ht="33">
      <c r="A14" s="125"/>
      <c r="B14" s="139" t="s">
        <v>345</v>
      </c>
      <c r="C14" s="125"/>
      <c r="D14" s="125"/>
      <c r="E14" s="125"/>
      <c r="F14" s="125"/>
      <c r="G14" s="125"/>
      <c r="H14" s="125"/>
      <c r="I14" s="140">
        <v>245000000</v>
      </c>
    </row>
    <row r="15" spans="1:11" s="141" customFormat="1">
      <c r="A15" s="136" t="s">
        <v>5</v>
      </c>
      <c r="B15" s="137" t="s">
        <v>17</v>
      </c>
      <c r="C15" s="124"/>
      <c r="D15" s="124"/>
      <c r="E15" s="124"/>
      <c r="F15" s="124"/>
      <c r="G15" s="124"/>
      <c r="H15" s="124"/>
      <c r="I15" s="138"/>
      <c r="J15" s="227"/>
      <c r="K15" s="129"/>
    </row>
    <row r="16" spans="1:11">
      <c r="A16" s="136" t="s">
        <v>90</v>
      </c>
      <c r="B16" s="137" t="s">
        <v>18</v>
      </c>
      <c r="C16" s="124"/>
      <c r="D16" s="124"/>
      <c r="E16" s="124"/>
      <c r="F16" s="124"/>
      <c r="G16" s="124"/>
      <c r="H16" s="124"/>
      <c r="I16" s="138">
        <f>I17+I19+I22</f>
        <v>6582000000</v>
      </c>
    </row>
    <row r="17" spans="1:11">
      <c r="A17" s="124">
        <v>1</v>
      </c>
      <c r="B17" s="137" t="s">
        <v>454</v>
      </c>
      <c r="C17" s="124"/>
      <c r="D17" s="124"/>
      <c r="E17" s="124"/>
      <c r="F17" s="124"/>
      <c r="G17" s="124"/>
      <c r="H17" s="124"/>
      <c r="I17" s="138">
        <f>I18</f>
        <v>40000000</v>
      </c>
    </row>
    <row r="18" spans="1:11" ht="22.15" customHeight="1">
      <c r="A18" s="125"/>
      <c r="B18" s="142" t="str">
        <f>+B9</f>
        <v xml:space="preserve"> - Phí thẩm định dự án đầu tư </v>
      </c>
      <c r="C18" s="126"/>
      <c r="D18" s="126"/>
      <c r="E18" s="126"/>
      <c r="F18" s="126"/>
      <c r="G18" s="126"/>
      <c r="H18" s="126"/>
      <c r="I18" s="140">
        <f>I9</f>
        <v>40000000</v>
      </c>
    </row>
    <row r="19" spans="1:11" s="141" customFormat="1" ht="22.15" customHeight="1">
      <c r="A19" s="124">
        <v>2</v>
      </c>
      <c r="B19" s="137" t="s">
        <v>306</v>
      </c>
      <c r="C19" s="124"/>
      <c r="D19" s="124"/>
      <c r="E19" s="124"/>
      <c r="F19" s="124"/>
      <c r="G19" s="124"/>
      <c r="H19" s="124"/>
      <c r="I19" s="138">
        <f>I20+I21</f>
        <v>6297000000</v>
      </c>
      <c r="J19" s="227"/>
      <c r="K19" s="129"/>
    </row>
    <row r="20" spans="1:11" s="141" customFormat="1">
      <c r="A20" s="125"/>
      <c r="B20" s="139" t="str">
        <f>+B11</f>
        <v xml:space="preserve"> - Phí kiểm soát giết mổ động vật, sát trùng</v>
      </c>
      <c r="C20" s="126"/>
      <c r="D20" s="126"/>
      <c r="E20" s="126"/>
      <c r="F20" s="126"/>
      <c r="G20" s="126"/>
      <c r="H20" s="126"/>
      <c r="I20" s="140">
        <f>I11</f>
        <v>6292000000</v>
      </c>
      <c r="J20" s="227"/>
      <c r="K20" s="129"/>
    </row>
    <row r="21" spans="1:11" ht="36" customHeight="1">
      <c r="A21" s="125"/>
      <c r="B21" s="139" t="str">
        <f>+B12</f>
        <v xml:space="preserve"> - Lệ phí cấp chứng chỉ hành nghề dịch vụ thú y; cấp giấy chứng nhận kiểm dịch động vật, sản phẩm động vật trên cạn</v>
      </c>
      <c r="C21" s="126"/>
      <c r="D21" s="126"/>
      <c r="E21" s="126"/>
      <c r="F21" s="126"/>
      <c r="G21" s="126"/>
      <c r="H21" s="126"/>
      <c r="I21" s="140">
        <f>I12</f>
        <v>5000000</v>
      </c>
    </row>
    <row r="22" spans="1:11" s="141" customFormat="1" ht="24" customHeight="1">
      <c r="A22" s="124">
        <v>3</v>
      </c>
      <c r="B22" s="137" t="s">
        <v>305</v>
      </c>
      <c r="C22" s="124"/>
      <c r="D22" s="124"/>
      <c r="E22" s="124"/>
      <c r="F22" s="124"/>
      <c r="G22" s="124"/>
      <c r="H22" s="124"/>
      <c r="I22" s="138">
        <f>I23</f>
        <v>245000000</v>
      </c>
      <c r="J22" s="227"/>
      <c r="K22" s="129"/>
    </row>
    <row r="23" spans="1:11" s="141" customFormat="1" ht="33">
      <c r="A23" s="125"/>
      <c r="B23" s="139" t="str">
        <f>+B14</f>
        <v xml:space="preserve"> - Phí quảng cáo thuốc BVTV; cấp GCN đủ điều kiện kinh doanh phân bón, thuốc BVTV, ATTP</v>
      </c>
      <c r="C23" s="125"/>
      <c r="D23" s="125"/>
      <c r="E23" s="125"/>
      <c r="F23" s="125"/>
      <c r="G23" s="125"/>
      <c r="H23" s="125"/>
      <c r="I23" s="140">
        <f>I14</f>
        <v>245000000</v>
      </c>
      <c r="J23" s="227"/>
      <c r="K23" s="129"/>
    </row>
    <row r="24" spans="1:11">
      <c r="A24" s="218" t="s">
        <v>68</v>
      </c>
      <c r="B24" s="219" t="s">
        <v>4</v>
      </c>
      <c r="C24" s="222">
        <v>1029504</v>
      </c>
      <c r="D24" s="222">
        <v>412</v>
      </c>
      <c r="E24" s="222"/>
      <c r="F24" s="222"/>
      <c r="G24" s="223"/>
      <c r="H24" s="222"/>
      <c r="I24" s="221">
        <f>+I25+I57</f>
        <v>107566000000</v>
      </c>
      <c r="J24" s="225">
        <v>107566000000</v>
      </c>
      <c r="K24" s="129">
        <f>+J24-I24</f>
        <v>0</v>
      </c>
    </row>
    <row r="25" spans="1:11">
      <c r="A25" s="236" t="s">
        <v>91</v>
      </c>
      <c r="B25" s="237" t="s">
        <v>86</v>
      </c>
      <c r="C25" s="124"/>
      <c r="D25" s="124"/>
      <c r="E25" s="124"/>
      <c r="F25" s="124"/>
      <c r="G25" s="143"/>
      <c r="H25" s="124"/>
      <c r="I25" s="144">
        <f>+I26+I30+I51+I53+I55</f>
        <v>96119000000</v>
      </c>
    </row>
    <row r="26" spans="1:11">
      <c r="A26" s="238" t="s">
        <v>3</v>
      </c>
      <c r="B26" s="239" t="s">
        <v>6</v>
      </c>
      <c r="C26" s="124"/>
      <c r="D26" s="124"/>
      <c r="E26" s="124"/>
      <c r="F26" s="124"/>
      <c r="G26" s="143"/>
      <c r="H26" s="124"/>
      <c r="I26" s="144">
        <f>+I28+I29</f>
        <v>37693000000</v>
      </c>
    </row>
    <row r="27" spans="1:11">
      <c r="A27" s="240"/>
      <c r="B27" s="241" t="s">
        <v>413</v>
      </c>
      <c r="C27" s="124"/>
      <c r="D27" s="124"/>
      <c r="E27" s="124"/>
      <c r="F27" s="124"/>
      <c r="G27" s="143"/>
      <c r="H27" s="124"/>
      <c r="I27" s="144"/>
    </row>
    <row r="28" spans="1:11">
      <c r="A28" s="243"/>
      <c r="B28" s="242" t="s">
        <v>391</v>
      </c>
      <c r="C28" s="125"/>
      <c r="D28" s="125"/>
      <c r="E28" s="125"/>
      <c r="F28" s="125"/>
      <c r="G28" s="126"/>
      <c r="H28" s="125"/>
      <c r="I28" s="253">
        <f>+I65+I111+I137+I177+I215</f>
        <v>27618000000</v>
      </c>
    </row>
    <row r="29" spans="1:11">
      <c r="A29" s="243"/>
      <c r="B29" s="242" t="s">
        <v>392</v>
      </c>
      <c r="C29" s="125"/>
      <c r="D29" s="125"/>
      <c r="E29" s="125"/>
      <c r="F29" s="125"/>
      <c r="G29" s="126"/>
      <c r="H29" s="125"/>
      <c r="I29" s="253">
        <f>+I74+I119+I146+I185+I224</f>
        <v>10075000000</v>
      </c>
    </row>
    <row r="30" spans="1:11">
      <c r="A30" s="238" t="s">
        <v>5</v>
      </c>
      <c r="B30" s="239" t="s">
        <v>92</v>
      </c>
      <c r="C30" s="124"/>
      <c r="D30" s="124"/>
      <c r="E30" s="124"/>
      <c r="F30" s="124"/>
      <c r="G30" s="143"/>
      <c r="H30" s="124"/>
      <c r="I30" s="144">
        <f>+I32+I38+I44+I49</f>
        <v>53930000000</v>
      </c>
    </row>
    <row r="31" spans="1:11">
      <c r="A31" s="243"/>
      <c r="B31" s="242" t="s">
        <v>414</v>
      </c>
      <c r="C31" s="124"/>
      <c r="D31" s="124"/>
      <c r="E31" s="124"/>
      <c r="F31" s="124"/>
      <c r="G31" s="143"/>
      <c r="H31" s="124"/>
      <c r="I31" s="144"/>
    </row>
    <row r="32" spans="1:11">
      <c r="A32" s="244">
        <v>1</v>
      </c>
      <c r="B32" s="245" t="s">
        <v>393</v>
      </c>
      <c r="C32" s="124"/>
      <c r="D32" s="124"/>
      <c r="E32" s="124"/>
      <c r="F32" s="124"/>
      <c r="G32" s="143"/>
      <c r="H32" s="124"/>
      <c r="I32" s="144">
        <f>+I34+I37</f>
        <v>35890000000</v>
      </c>
      <c r="J32" s="225">
        <v>35890000000</v>
      </c>
    </row>
    <row r="33" spans="1:10">
      <c r="A33" s="246"/>
      <c r="B33" s="242" t="s">
        <v>415</v>
      </c>
      <c r="C33" s="124"/>
      <c r="D33" s="124"/>
      <c r="E33" s="124"/>
      <c r="F33" s="124"/>
      <c r="G33" s="143"/>
      <c r="H33" s="124"/>
      <c r="I33" s="144"/>
      <c r="J33" s="225">
        <f>+J32-I32</f>
        <v>0</v>
      </c>
    </row>
    <row r="34" spans="1:10" ht="17.25">
      <c r="A34" s="247" t="s">
        <v>14</v>
      </c>
      <c r="B34" s="248" t="s">
        <v>394</v>
      </c>
      <c r="C34" s="124"/>
      <c r="D34" s="124"/>
      <c r="E34" s="124"/>
      <c r="F34" s="124"/>
      <c r="G34" s="143"/>
      <c r="H34" s="124"/>
      <c r="I34" s="144">
        <f>+I35+I36</f>
        <v>15451000000</v>
      </c>
    </row>
    <row r="35" spans="1:10">
      <c r="A35" s="240"/>
      <c r="B35" s="249" t="s">
        <v>395</v>
      </c>
      <c r="C35" s="124"/>
      <c r="D35" s="124"/>
      <c r="E35" s="124"/>
      <c r="F35" s="124"/>
      <c r="G35" s="143"/>
      <c r="H35" s="124"/>
      <c r="I35" s="253">
        <f>+I197+I234+I262</f>
        <v>15391000000</v>
      </c>
    </row>
    <row r="36" spans="1:10">
      <c r="A36" s="240"/>
      <c r="B36" s="249" t="s">
        <v>396</v>
      </c>
      <c r="C36" s="124"/>
      <c r="D36" s="124"/>
      <c r="E36" s="124"/>
      <c r="F36" s="124"/>
      <c r="G36" s="143"/>
      <c r="H36" s="124"/>
      <c r="I36" s="253">
        <f>+I271</f>
        <v>60000000</v>
      </c>
    </row>
    <row r="37" spans="1:10" ht="34.5">
      <c r="A37" s="247" t="s">
        <v>15</v>
      </c>
      <c r="B37" s="248" t="s">
        <v>397</v>
      </c>
      <c r="C37" s="124"/>
      <c r="D37" s="124"/>
      <c r="E37" s="124"/>
      <c r="F37" s="124"/>
      <c r="G37" s="143"/>
      <c r="H37" s="124"/>
      <c r="I37" s="144">
        <f>+I95+I204+I241+I272</f>
        <v>20439000000</v>
      </c>
    </row>
    <row r="38" spans="1:10">
      <c r="A38" s="244">
        <v>2</v>
      </c>
      <c r="B38" s="245" t="s">
        <v>398</v>
      </c>
      <c r="C38" s="124"/>
      <c r="D38" s="124"/>
      <c r="E38" s="124"/>
      <c r="F38" s="124"/>
      <c r="G38" s="143"/>
      <c r="H38" s="124"/>
      <c r="I38" s="144">
        <f>+I40+I43</f>
        <v>13537000000</v>
      </c>
      <c r="J38" s="225">
        <v>13537000000</v>
      </c>
    </row>
    <row r="39" spans="1:10">
      <c r="A39" s="246"/>
      <c r="B39" s="249" t="s">
        <v>416</v>
      </c>
      <c r="C39" s="124"/>
      <c r="D39" s="124"/>
      <c r="E39" s="124"/>
      <c r="F39" s="124"/>
      <c r="G39" s="143"/>
      <c r="H39" s="124"/>
      <c r="I39" s="144"/>
      <c r="J39" s="225">
        <f>+J38-I38</f>
        <v>0</v>
      </c>
    </row>
    <row r="40" spans="1:10" ht="17.25">
      <c r="A40" s="247" t="s">
        <v>14</v>
      </c>
      <c r="B40" s="248" t="s">
        <v>394</v>
      </c>
      <c r="C40" s="124"/>
      <c r="D40" s="124"/>
      <c r="E40" s="124"/>
      <c r="F40" s="124"/>
      <c r="G40" s="143"/>
      <c r="H40" s="124"/>
      <c r="I40" s="144">
        <f>+I41+I42</f>
        <v>6611000000</v>
      </c>
    </row>
    <row r="41" spans="1:10">
      <c r="A41" s="240"/>
      <c r="B41" s="249" t="s">
        <v>395</v>
      </c>
      <c r="C41" s="124"/>
      <c r="D41" s="124"/>
      <c r="E41" s="124"/>
      <c r="F41" s="124"/>
      <c r="G41" s="143"/>
      <c r="H41" s="124"/>
      <c r="I41" s="253">
        <f>+I160+I282</f>
        <v>5842000000</v>
      </c>
    </row>
    <row r="42" spans="1:10">
      <c r="A42" s="240"/>
      <c r="B42" s="249" t="s">
        <v>396</v>
      </c>
      <c r="C42" s="124"/>
      <c r="D42" s="124"/>
      <c r="E42" s="124"/>
      <c r="F42" s="124"/>
      <c r="G42" s="143"/>
      <c r="H42" s="124"/>
      <c r="I42" s="253">
        <f>+I291+I292</f>
        <v>769000000</v>
      </c>
    </row>
    <row r="43" spans="1:10" ht="34.5">
      <c r="A43" s="247" t="s">
        <v>15</v>
      </c>
      <c r="B43" s="248" t="s">
        <v>399</v>
      </c>
      <c r="C43" s="124"/>
      <c r="D43" s="124"/>
      <c r="E43" s="124"/>
      <c r="F43" s="124"/>
      <c r="G43" s="143"/>
      <c r="H43" s="124"/>
      <c r="I43" s="144">
        <f>+I168+I293</f>
        <v>6926000000</v>
      </c>
    </row>
    <row r="44" spans="1:10">
      <c r="A44" s="244">
        <v>3</v>
      </c>
      <c r="B44" s="245" t="s">
        <v>400</v>
      </c>
      <c r="C44" s="124"/>
      <c r="D44" s="124"/>
      <c r="E44" s="124"/>
      <c r="F44" s="124"/>
      <c r="G44" s="143"/>
      <c r="H44" s="124"/>
      <c r="I44" s="144">
        <f>+I46+I48</f>
        <v>4103000000</v>
      </c>
    </row>
    <row r="45" spans="1:10">
      <c r="A45" s="246"/>
      <c r="B45" s="249" t="s">
        <v>417</v>
      </c>
      <c r="C45" s="124"/>
      <c r="D45" s="124"/>
      <c r="E45" s="124"/>
      <c r="F45" s="124"/>
      <c r="G45" s="143"/>
      <c r="H45" s="124"/>
      <c r="I45" s="144"/>
    </row>
    <row r="46" spans="1:10" ht="17.25">
      <c r="A46" s="247" t="s">
        <v>14</v>
      </c>
      <c r="B46" s="248" t="s">
        <v>394</v>
      </c>
      <c r="C46" s="124"/>
      <c r="D46" s="124"/>
      <c r="E46" s="124"/>
      <c r="F46" s="124"/>
      <c r="G46" s="143"/>
      <c r="H46" s="124"/>
      <c r="I46" s="144">
        <f>+I47</f>
        <v>738000000</v>
      </c>
    </row>
    <row r="47" spans="1:10">
      <c r="A47" s="243"/>
      <c r="B47" s="249" t="s">
        <v>395</v>
      </c>
      <c r="C47" s="125"/>
      <c r="D47" s="125"/>
      <c r="E47" s="125"/>
      <c r="F47" s="125"/>
      <c r="G47" s="126"/>
      <c r="H47" s="125"/>
      <c r="I47" s="253">
        <f>+I299</f>
        <v>738000000</v>
      </c>
    </row>
    <row r="48" spans="1:10" ht="34.5">
      <c r="A48" s="247" t="s">
        <v>15</v>
      </c>
      <c r="B48" s="250" t="s">
        <v>401</v>
      </c>
      <c r="C48" s="124"/>
      <c r="D48" s="124"/>
      <c r="E48" s="124"/>
      <c r="F48" s="124"/>
      <c r="G48" s="143"/>
      <c r="H48" s="124"/>
      <c r="I48" s="144">
        <f>+I129+I306</f>
        <v>3365000000</v>
      </c>
    </row>
    <row r="49" spans="1:11">
      <c r="A49" s="244">
        <v>4</v>
      </c>
      <c r="B49" s="245" t="s">
        <v>93</v>
      </c>
      <c r="C49" s="124"/>
      <c r="D49" s="124"/>
      <c r="E49" s="124"/>
      <c r="F49" s="124"/>
      <c r="G49" s="143"/>
      <c r="H49" s="124"/>
      <c r="I49" s="144">
        <f>+I50</f>
        <v>400000000</v>
      </c>
    </row>
    <row r="50" spans="1:11">
      <c r="A50" s="243"/>
      <c r="B50" s="249" t="s">
        <v>408</v>
      </c>
      <c r="C50" s="125"/>
      <c r="D50" s="125"/>
      <c r="E50" s="125"/>
      <c r="F50" s="125"/>
      <c r="G50" s="126"/>
      <c r="H50" s="125"/>
      <c r="I50" s="253">
        <f>+I97</f>
        <v>400000000</v>
      </c>
    </row>
    <row r="51" spans="1:11">
      <c r="A51" s="238" t="s">
        <v>90</v>
      </c>
      <c r="B51" s="239" t="s">
        <v>402</v>
      </c>
      <c r="C51" s="124"/>
      <c r="D51" s="124"/>
      <c r="E51" s="124"/>
      <c r="F51" s="124"/>
      <c r="G51" s="143"/>
      <c r="H51" s="124"/>
      <c r="I51" s="259">
        <f>+I52</f>
        <v>3220000000</v>
      </c>
    </row>
    <row r="52" spans="1:11">
      <c r="A52" s="243"/>
      <c r="B52" s="249" t="s">
        <v>406</v>
      </c>
      <c r="C52" s="125"/>
      <c r="D52" s="125"/>
      <c r="E52" s="125"/>
      <c r="F52" s="125"/>
      <c r="G52" s="126"/>
      <c r="H52" s="125"/>
      <c r="I52" s="253">
        <f>+I211+I258+I133</f>
        <v>3220000000</v>
      </c>
    </row>
    <row r="53" spans="1:11" s="261" customFormat="1" ht="37.5">
      <c r="A53" s="255" t="s">
        <v>101</v>
      </c>
      <c r="B53" s="256" t="s">
        <v>452</v>
      </c>
      <c r="C53" s="257"/>
      <c r="D53" s="257"/>
      <c r="E53" s="257"/>
      <c r="F53" s="257"/>
      <c r="G53" s="258"/>
      <c r="H53" s="257"/>
      <c r="I53" s="259">
        <f>+I54</f>
        <v>1026000000</v>
      </c>
      <c r="J53" s="260"/>
      <c r="K53" s="260"/>
    </row>
    <row r="54" spans="1:11" ht="18.75">
      <c r="A54" s="243"/>
      <c r="B54" s="252" t="s">
        <v>407</v>
      </c>
      <c r="C54" s="125"/>
      <c r="D54" s="125"/>
      <c r="E54" s="125"/>
      <c r="F54" s="125"/>
      <c r="G54" s="126"/>
      <c r="H54" s="125"/>
      <c r="I54" s="253">
        <f>+I99</f>
        <v>1026000000</v>
      </c>
    </row>
    <row r="55" spans="1:11" s="261" customFormat="1" ht="33">
      <c r="A55" s="255" t="s">
        <v>102</v>
      </c>
      <c r="B55" s="262" t="s">
        <v>453</v>
      </c>
      <c r="C55" s="257"/>
      <c r="D55" s="257"/>
      <c r="E55" s="257"/>
      <c r="F55" s="257"/>
      <c r="G55" s="258"/>
      <c r="H55" s="257"/>
      <c r="I55" s="259">
        <f>+I56</f>
        <v>250000000</v>
      </c>
      <c r="J55" s="260"/>
      <c r="K55" s="260"/>
    </row>
    <row r="56" spans="1:11">
      <c r="A56" s="243"/>
      <c r="B56" s="249" t="s">
        <v>407</v>
      </c>
      <c r="C56" s="125"/>
      <c r="D56" s="125"/>
      <c r="E56" s="125"/>
      <c r="F56" s="125"/>
      <c r="G56" s="126"/>
      <c r="H56" s="125"/>
      <c r="I56" s="253">
        <f>+I106</f>
        <v>250000000</v>
      </c>
    </row>
    <row r="57" spans="1:11" ht="33">
      <c r="A57" s="236" t="s">
        <v>94</v>
      </c>
      <c r="B57" s="251" t="s">
        <v>403</v>
      </c>
      <c r="C57" s="124"/>
      <c r="D57" s="124"/>
      <c r="E57" s="124"/>
      <c r="F57" s="124"/>
      <c r="G57" s="143"/>
      <c r="H57" s="124"/>
      <c r="I57" s="263">
        <f>SUM(I58:I60)</f>
        <v>11447000000</v>
      </c>
    </row>
    <row r="58" spans="1:11">
      <c r="A58" s="240" t="s">
        <v>3</v>
      </c>
      <c r="B58" s="241" t="s">
        <v>95</v>
      </c>
      <c r="C58" s="124"/>
      <c r="D58" s="124"/>
      <c r="E58" s="124"/>
      <c r="F58" s="124"/>
      <c r="G58" s="143"/>
      <c r="H58" s="124"/>
      <c r="I58" s="144">
        <f>+I312</f>
        <v>28000000</v>
      </c>
    </row>
    <row r="59" spans="1:11" ht="33">
      <c r="A59" s="240" t="s">
        <v>5</v>
      </c>
      <c r="B59" s="241" t="s">
        <v>404</v>
      </c>
      <c r="C59" s="124"/>
      <c r="D59" s="124"/>
      <c r="E59" s="124"/>
      <c r="F59" s="124"/>
      <c r="G59" s="143"/>
      <c r="H59" s="124"/>
      <c r="I59" s="144">
        <f>+I316+I328+I333+I338+I343+I348+I353</f>
        <v>558000000</v>
      </c>
    </row>
    <row r="60" spans="1:11" ht="33">
      <c r="A60" s="240" t="s">
        <v>90</v>
      </c>
      <c r="B60" s="241" t="s">
        <v>405</v>
      </c>
      <c r="C60" s="124"/>
      <c r="D60" s="124"/>
      <c r="E60" s="124"/>
      <c r="F60" s="124"/>
      <c r="G60" s="143"/>
      <c r="H60" s="124"/>
      <c r="I60" s="144">
        <f>+I358</f>
        <v>10861000000</v>
      </c>
    </row>
    <row r="61" spans="1:11" s="145" customFormat="1">
      <c r="A61" s="218" t="s">
        <v>109</v>
      </c>
      <c r="B61" s="224" t="s">
        <v>84</v>
      </c>
      <c r="C61" s="222"/>
      <c r="D61" s="222"/>
      <c r="E61" s="222"/>
      <c r="F61" s="222"/>
      <c r="G61" s="222"/>
      <c r="H61" s="222"/>
      <c r="I61" s="221">
        <f>I62+I309</f>
        <v>107566000000</v>
      </c>
      <c r="J61" s="228"/>
    </row>
    <row r="62" spans="1:11" s="147" customFormat="1">
      <c r="A62" s="218" t="s">
        <v>409</v>
      </c>
      <c r="B62" s="219" t="s">
        <v>450</v>
      </c>
      <c r="C62" s="220"/>
      <c r="D62" s="220"/>
      <c r="E62" s="220"/>
      <c r="F62" s="220"/>
      <c r="G62" s="220"/>
      <c r="H62" s="220"/>
      <c r="I62" s="221">
        <f>+I63+I109+I135+I175+I213+I260+I280+I297</f>
        <v>96119000000</v>
      </c>
      <c r="J62" s="229">
        <v>96119000000</v>
      </c>
      <c r="K62" s="226">
        <f>+J62-I62</f>
        <v>0</v>
      </c>
    </row>
    <row r="63" spans="1:11">
      <c r="A63" s="136" t="s">
        <v>3</v>
      </c>
      <c r="B63" s="137" t="s">
        <v>302</v>
      </c>
      <c r="C63" s="124">
        <v>1030253</v>
      </c>
      <c r="D63" s="124">
        <v>412</v>
      </c>
      <c r="E63" s="124"/>
      <c r="F63" s="124"/>
      <c r="G63" s="124"/>
      <c r="H63" s="124"/>
      <c r="I63" s="144">
        <f>+I64+I94+I99+I106</f>
        <v>13907000000</v>
      </c>
      <c r="J63" s="225">
        <f>+I63+I311</f>
        <v>14438000000</v>
      </c>
      <c r="K63" s="128"/>
    </row>
    <row r="64" spans="1:11">
      <c r="A64" s="136">
        <v>1</v>
      </c>
      <c r="B64" s="137" t="s">
        <v>6</v>
      </c>
      <c r="C64" s="124"/>
      <c r="D64" s="124"/>
      <c r="E64" s="124"/>
      <c r="F64" s="124"/>
      <c r="G64" s="124"/>
      <c r="H64" s="124"/>
      <c r="I64" s="148">
        <f>I65+I74</f>
        <v>9831000000</v>
      </c>
      <c r="K64" s="128"/>
    </row>
    <row r="65" spans="1:11" s="152" customFormat="1" ht="17.25">
      <c r="A65" s="149" t="s">
        <v>8</v>
      </c>
      <c r="B65" s="150" t="s">
        <v>28</v>
      </c>
      <c r="C65" s="124">
        <v>1030253</v>
      </c>
      <c r="D65" s="124">
        <v>412</v>
      </c>
      <c r="E65" s="124">
        <v>341</v>
      </c>
      <c r="F65" s="124">
        <v>13</v>
      </c>
      <c r="G65" s="124"/>
      <c r="H65" s="124">
        <v>200</v>
      </c>
      <c r="I65" s="151">
        <f>I66+I72</f>
        <v>7511000000</v>
      </c>
      <c r="J65" s="230"/>
    </row>
    <row r="66" spans="1:11">
      <c r="A66" s="136" t="s">
        <v>14</v>
      </c>
      <c r="B66" s="153" t="s">
        <v>67</v>
      </c>
      <c r="C66" s="124"/>
      <c r="D66" s="124"/>
      <c r="E66" s="124"/>
      <c r="F66" s="124"/>
      <c r="G66" s="124"/>
      <c r="H66" s="124"/>
      <c r="I66" s="154">
        <f>I67+I70+I71</f>
        <v>6542000000</v>
      </c>
      <c r="K66" s="128"/>
    </row>
    <row r="67" spans="1:11">
      <c r="A67" s="155" t="s">
        <v>96</v>
      </c>
      <c r="B67" s="156" t="s">
        <v>29</v>
      </c>
      <c r="C67" s="126"/>
      <c r="D67" s="126"/>
      <c r="E67" s="126"/>
      <c r="F67" s="126"/>
      <c r="G67" s="126"/>
      <c r="H67" s="126"/>
      <c r="I67" s="157">
        <f>SUM(I68:I69)</f>
        <v>5920000000</v>
      </c>
      <c r="K67" s="128"/>
    </row>
    <row r="68" spans="1:11" ht="33">
      <c r="A68" s="136"/>
      <c r="B68" s="158" t="s">
        <v>30</v>
      </c>
      <c r="C68" s="125"/>
      <c r="D68" s="125"/>
      <c r="E68" s="125"/>
      <c r="F68" s="125"/>
      <c r="G68" s="125"/>
      <c r="H68" s="125"/>
      <c r="I68" s="159">
        <v>4656000000</v>
      </c>
      <c r="K68" s="128"/>
    </row>
    <row r="69" spans="1:11">
      <c r="A69" s="136"/>
      <c r="B69" s="158" t="s">
        <v>10</v>
      </c>
      <c r="C69" s="125"/>
      <c r="D69" s="125"/>
      <c r="E69" s="125"/>
      <c r="F69" s="125"/>
      <c r="G69" s="125"/>
      <c r="H69" s="125"/>
      <c r="I69" s="159">
        <f>1405000000-141000000</f>
        <v>1264000000</v>
      </c>
      <c r="K69" s="128"/>
    </row>
    <row r="70" spans="1:11">
      <c r="A70" s="155" t="s">
        <v>98</v>
      </c>
      <c r="B70" s="156" t="s">
        <v>31</v>
      </c>
      <c r="C70" s="126"/>
      <c r="D70" s="126"/>
      <c r="E70" s="126"/>
      <c r="F70" s="126"/>
      <c r="G70" s="126"/>
      <c r="H70" s="126"/>
      <c r="I70" s="140">
        <f>120000000-12000000</f>
        <v>108000000</v>
      </c>
      <c r="K70" s="128"/>
    </row>
    <row r="71" spans="1:11" ht="36.75" customHeight="1">
      <c r="A71" s="155" t="s">
        <v>97</v>
      </c>
      <c r="B71" s="156" t="s">
        <v>362</v>
      </c>
      <c r="C71" s="126"/>
      <c r="D71" s="126"/>
      <c r="E71" s="126"/>
      <c r="F71" s="126"/>
      <c r="G71" s="126"/>
      <c r="H71" s="126"/>
      <c r="I71" s="140">
        <v>514000000</v>
      </c>
      <c r="K71" s="128"/>
    </row>
    <row r="72" spans="1:11">
      <c r="A72" s="136" t="s">
        <v>15</v>
      </c>
      <c r="B72" s="160" t="s">
        <v>69</v>
      </c>
      <c r="C72" s="124">
        <v>1030253</v>
      </c>
      <c r="D72" s="124">
        <v>412</v>
      </c>
      <c r="E72" s="124">
        <v>341</v>
      </c>
      <c r="F72" s="124">
        <v>14</v>
      </c>
      <c r="G72" s="124"/>
      <c r="H72" s="124">
        <v>200</v>
      </c>
      <c r="I72" s="138">
        <f>I73</f>
        <v>969000000</v>
      </c>
      <c r="K72" s="128"/>
    </row>
    <row r="73" spans="1:11" ht="33">
      <c r="A73" s="136"/>
      <c r="B73" s="156" t="s">
        <v>366</v>
      </c>
      <c r="C73" s="125"/>
      <c r="D73" s="125"/>
      <c r="E73" s="125"/>
      <c r="F73" s="126" t="s">
        <v>339</v>
      </c>
      <c r="G73" s="125"/>
      <c r="H73" s="125">
        <v>200</v>
      </c>
      <c r="I73" s="140">
        <v>969000000</v>
      </c>
      <c r="K73" s="128"/>
    </row>
    <row r="74" spans="1:11" s="152" customFormat="1" ht="17.25">
      <c r="A74" s="149" t="s">
        <v>9</v>
      </c>
      <c r="B74" s="150" t="s">
        <v>32</v>
      </c>
      <c r="C74" s="146"/>
      <c r="D74" s="146"/>
      <c r="E74" s="146"/>
      <c r="F74" s="146"/>
      <c r="G74" s="146"/>
      <c r="H74" s="146"/>
      <c r="I74" s="151">
        <f>+I75</f>
        <v>2320000000</v>
      </c>
      <c r="J74" s="230"/>
    </row>
    <row r="75" spans="1:11">
      <c r="A75" s="136"/>
      <c r="B75" s="153" t="s">
        <v>66</v>
      </c>
      <c r="C75" s="124">
        <v>1030253</v>
      </c>
      <c r="D75" s="124">
        <v>412</v>
      </c>
      <c r="E75" s="124">
        <v>341</v>
      </c>
      <c r="F75" s="124">
        <v>12</v>
      </c>
      <c r="G75" s="124"/>
      <c r="H75" s="124">
        <v>200</v>
      </c>
      <c r="I75" s="154">
        <f>+I76+I77</f>
        <v>2320000000</v>
      </c>
      <c r="K75" s="128"/>
    </row>
    <row r="76" spans="1:11" ht="20.100000000000001" customHeight="1">
      <c r="A76" s="155" t="s">
        <v>14</v>
      </c>
      <c r="B76" s="161" t="s">
        <v>33</v>
      </c>
      <c r="C76" s="162"/>
      <c r="D76" s="162"/>
      <c r="E76" s="162"/>
      <c r="F76" s="162"/>
      <c r="G76" s="162"/>
      <c r="H76" s="162"/>
      <c r="I76" s="157">
        <v>105000000</v>
      </c>
      <c r="K76" s="128"/>
    </row>
    <row r="77" spans="1:11" ht="20.100000000000001" customHeight="1">
      <c r="A77" s="155" t="s">
        <v>15</v>
      </c>
      <c r="B77" s="161" t="s">
        <v>419</v>
      </c>
      <c r="C77" s="162"/>
      <c r="D77" s="162"/>
      <c r="E77" s="162"/>
      <c r="F77" s="162"/>
      <c r="G77" s="162"/>
      <c r="H77" s="162"/>
      <c r="I77" s="127">
        <f>SUM(I78:I93)</f>
        <v>2215000000</v>
      </c>
      <c r="K77" s="128"/>
    </row>
    <row r="78" spans="1:11" s="141" customFormat="1" ht="33">
      <c r="A78" s="149"/>
      <c r="B78" s="163" t="s">
        <v>420</v>
      </c>
      <c r="C78" s="164"/>
      <c r="D78" s="164"/>
      <c r="E78" s="164"/>
      <c r="F78" s="164"/>
      <c r="G78" s="164"/>
      <c r="H78" s="164"/>
      <c r="I78" s="165">
        <v>20000000</v>
      </c>
      <c r="J78" s="227"/>
    </row>
    <row r="79" spans="1:11" s="141" customFormat="1" ht="17.25">
      <c r="A79" s="149"/>
      <c r="B79" s="163" t="s">
        <v>421</v>
      </c>
      <c r="C79" s="164"/>
      <c r="D79" s="164"/>
      <c r="E79" s="164"/>
      <c r="F79" s="164"/>
      <c r="G79" s="164"/>
      <c r="H79" s="164"/>
      <c r="I79" s="165">
        <v>90000000</v>
      </c>
      <c r="J79" s="227"/>
    </row>
    <row r="80" spans="1:11" s="141" customFormat="1" ht="17.25">
      <c r="A80" s="149"/>
      <c r="B80" s="163" t="s">
        <v>422</v>
      </c>
      <c r="C80" s="164"/>
      <c r="D80" s="164"/>
      <c r="E80" s="164"/>
      <c r="F80" s="164"/>
      <c r="G80" s="164"/>
      <c r="H80" s="164"/>
      <c r="I80" s="165">
        <v>22000000</v>
      </c>
      <c r="J80" s="227"/>
    </row>
    <row r="81" spans="1:11" s="141" customFormat="1" ht="17.25">
      <c r="A81" s="149"/>
      <c r="B81" s="163" t="s">
        <v>423</v>
      </c>
      <c r="C81" s="164"/>
      <c r="D81" s="164"/>
      <c r="E81" s="164"/>
      <c r="F81" s="164"/>
      <c r="G81" s="164"/>
      <c r="H81" s="164"/>
      <c r="I81" s="165">
        <v>50000000</v>
      </c>
      <c r="J81" s="227"/>
    </row>
    <row r="82" spans="1:11" s="141" customFormat="1" ht="17.25">
      <c r="A82" s="149"/>
      <c r="B82" s="163" t="s">
        <v>424</v>
      </c>
      <c r="C82" s="164"/>
      <c r="D82" s="164"/>
      <c r="E82" s="164"/>
      <c r="F82" s="164"/>
      <c r="G82" s="164"/>
      <c r="H82" s="164"/>
      <c r="I82" s="165">
        <v>10000000</v>
      </c>
      <c r="J82" s="227"/>
    </row>
    <row r="83" spans="1:11" s="141" customFormat="1" ht="17.25">
      <c r="A83" s="149"/>
      <c r="B83" s="163" t="s">
        <v>425</v>
      </c>
      <c r="C83" s="164"/>
      <c r="D83" s="164"/>
      <c r="E83" s="164"/>
      <c r="F83" s="164"/>
      <c r="G83" s="164"/>
      <c r="H83" s="164"/>
      <c r="I83" s="165">
        <v>36000000</v>
      </c>
      <c r="J83" s="227"/>
    </row>
    <row r="84" spans="1:11" s="141" customFormat="1" ht="17.25">
      <c r="A84" s="149"/>
      <c r="B84" s="163" t="s">
        <v>426</v>
      </c>
      <c r="C84" s="164"/>
      <c r="D84" s="164"/>
      <c r="E84" s="164"/>
      <c r="F84" s="164"/>
      <c r="G84" s="164"/>
      <c r="H84" s="164"/>
      <c r="I84" s="165">
        <v>558000000</v>
      </c>
      <c r="J84" s="227"/>
    </row>
    <row r="85" spans="1:11" s="141" customFormat="1" ht="17.25">
      <c r="A85" s="149"/>
      <c r="B85" s="158" t="s">
        <v>427</v>
      </c>
      <c r="C85" s="166"/>
      <c r="D85" s="166"/>
      <c r="E85" s="166"/>
      <c r="F85" s="166"/>
      <c r="G85" s="166"/>
      <c r="H85" s="166"/>
      <c r="I85" s="165">
        <v>54000000</v>
      </c>
      <c r="J85" s="227"/>
    </row>
    <row r="86" spans="1:11" s="141" customFormat="1" ht="49.5">
      <c r="A86" s="149"/>
      <c r="B86" s="158" t="s">
        <v>428</v>
      </c>
      <c r="C86" s="166"/>
      <c r="D86" s="166"/>
      <c r="E86" s="166"/>
      <c r="F86" s="166"/>
      <c r="G86" s="166"/>
      <c r="H86" s="166"/>
      <c r="I86" s="165">
        <v>54000000</v>
      </c>
      <c r="J86" s="227"/>
    </row>
    <row r="87" spans="1:11" s="141" customFormat="1" ht="17.25">
      <c r="A87" s="149"/>
      <c r="B87" s="158" t="s">
        <v>429</v>
      </c>
      <c r="C87" s="166"/>
      <c r="D87" s="166"/>
      <c r="E87" s="166"/>
      <c r="F87" s="166"/>
      <c r="G87" s="166"/>
      <c r="H87" s="166"/>
      <c r="I87" s="165">
        <v>45000000</v>
      </c>
      <c r="J87" s="227"/>
    </row>
    <row r="88" spans="1:11" s="141" customFormat="1" ht="17.25">
      <c r="A88" s="149"/>
      <c r="B88" s="158" t="s">
        <v>430</v>
      </c>
      <c r="C88" s="166"/>
      <c r="D88" s="166"/>
      <c r="E88" s="166"/>
      <c r="F88" s="166"/>
      <c r="G88" s="166"/>
      <c r="H88" s="166"/>
      <c r="I88" s="165">
        <v>10000000</v>
      </c>
      <c r="J88" s="227"/>
    </row>
    <row r="89" spans="1:11" s="141" customFormat="1" ht="33.75" customHeight="1">
      <c r="A89" s="149"/>
      <c r="B89" s="158" t="s">
        <v>431</v>
      </c>
      <c r="C89" s="166"/>
      <c r="D89" s="166"/>
      <c r="E89" s="166"/>
      <c r="F89" s="166"/>
      <c r="G89" s="166"/>
      <c r="H89" s="166"/>
      <c r="I89" s="165">
        <v>25000000</v>
      </c>
      <c r="J89" s="227"/>
    </row>
    <row r="90" spans="1:11" s="141" customFormat="1" ht="49.5">
      <c r="A90" s="149"/>
      <c r="B90" s="158" t="s">
        <v>432</v>
      </c>
      <c r="C90" s="166"/>
      <c r="D90" s="166"/>
      <c r="E90" s="166"/>
      <c r="F90" s="166"/>
      <c r="G90" s="166"/>
      <c r="H90" s="166"/>
      <c r="I90" s="165">
        <v>25000000</v>
      </c>
      <c r="J90" s="227"/>
    </row>
    <row r="91" spans="1:11" s="141" customFormat="1" ht="17.25">
      <c r="A91" s="149"/>
      <c r="B91" s="158" t="s">
        <v>433</v>
      </c>
      <c r="C91" s="166"/>
      <c r="D91" s="166"/>
      <c r="E91" s="166"/>
      <c r="F91" s="166"/>
      <c r="G91" s="166"/>
      <c r="H91" s="166"/>
      <c r="I91" s="165">
        <v>131000000</v>
      </c>
      <c r="J91" s="227"/>
    </row>
    <row r="92" spans="1:11" s="141" customFormat="1" ht="33">
      <c r="A92" s="149"/>
      <c r="B92" s="158" t="s">
        <v>434</v>
      </c>
      <c r="C92" s="166"/>
      <c r="D92" s="166"/>
      <c r="E92" s="166"/>
      <c r="F92" s="166"/>
      <c r="G92" s="166"/>
      <c r="H92" s="166"/>
      <c r="I92" s="165">
        <v>20000000</v>
      </c>
      <c r="J92" s="227"/>
    </row>
    <row r="93" spans="1:11" s="141" customFormat="1" ht="17.25">
      <c r="A93" s="149"/>
      <c r="B93" s="185" t="s">
        <v>435</v>
      </c>
      <c r="C93" s="166"/>
      <c r="D93" s="166"/>
      <c r="E93" s="166"/>
      <c r="F93" s="166"/>
      <c r="G93" s="166"/>
      <c r="H93" s="166"/>
      <c r="I93" s="165">
        <v>1065000000</v>
      </c>
      <c r="J93" s="227"/>
    </row>
    <row r="94" spans="1:11" ht="33">
      <c r="A94" s="136">
        <v>2</v>
      </c>
      <c r="B94" s="137" t="s">
        <v>457</v>
      </c>
      <c r="C94" s="143" t="s">
        <v>340</v>
      </c>
      <c r="D94" s="143">
        <v>412</v>
      </c>
      <c r="E94" s="143">
        <v>280</v>
      </c>
      <c r="F94" s="143">
        <v>12</v>
      </c>
      <c r="G94" s="124"/>
      <c r="H94" s="124"/>
      <c r="I94" s="148">
        <f>I95+I97</f>
        <v>2800000000</v>
      </c>
      <c r="K94" s="128"/>
    </row>
    <row r="95" spans="1:11">
      <c r="A95" s="136" t="s">
        <v>12</v>
      </c>
      <c r="B95" s="137" t="s">
        <v>99</v>
      </c>
      <c r="C95" s="124"/>
      <c r="D95" s="124"/>
      <c r="E95" s="124">
        <v>281</v>
      </c>
      <c r="F95" s="124">
        <v>12</v>
      </c>
      <c r="G95" s="124"/>
      <c r="H95" s="124">
        <v>200</v>
      </c>
      <c r="I95" s="148">
        <f>I96</f>
        <v>2400000000</v>
      </c>
      <c r="K95" s="128"/>
    </row>
    <row r="96" spans="1:11" ht="24.75" customHeight="1">
      <c r="A96" s="136"/>
      <c r="B96" s="161" t="s">
        <v>436</v>
      </c>
      <c r="C96" s="162"/>
      <c r="D96" s="162"/>
      <c r="E96" s="162"/>
      <c r="F96" s="162"/>
      <c r="G96" s="162"/>
      <c r="H96" s="162"/>
      <c r="I96" s="127">
        <v>2400000000</v>
      </c>
      <c r="K96" s="128"/>
    </row>
    <row r="97" spans="1:11" ht="20.100000000000001" customHeight="1">
      <c r="A97" s="136" t="s">
        <v>13</v>
      </c>
      <c r="B97" s="192" t="s">
        <v>93</v>
      </c>
      <c r="C97" s="168"/>
      <c r="D97" s="168"/>
      <c r="E97" s="169">
        <v>321</v>
      </c>
      <c r="F97" s="169">
        <v>12</v>
      </c>
      <c r="G97" s="169"/>
      <c r="H97" s="169">
        <v>200</v>
      </c>
      <c r="I97" s="183">
        <f>I98</f>
        <v>400000000</v>
      </c>
      <c r="K97" s="128"/>
    </row>
    <row r="98" spans="1:11" ht="20.100000000000001" customHeight="1">
      <c r="A98" s="136"/>
      <c r="B98" s="161" t="s">
        <v>437</v>
      </c>
      <c r="C98" s="162"/>
      <c r="D98" s="162"/>
      <c r="E98" s="162"/>
      <c r="F98" s="162"/>
      <c r="G98" s="162"/>
      <c r="H98" s="162"/>
      <c r="I98" s="127">
        <v>400000000</v>
      </c>
      <c r="K98" s="128"/>
    </row>
    <row r="99" spans="1:11" s="145" customFormat="1" ht="39" customHeight="1">
      <c r="A99" s="136">
        <v>3</v>
      </c>
      <c r="B99" s="189" t="s">
        <v>455</v>
      </c>
      <c r="C99" s="143" t="s">
        <v>340</v>
      </c>
      <c r="D99" s="143">
        <v>412</v>
      </c>
      <c r="E99" s="169" t="s">
        <v>378</v>
      </c>
      <c r="F99" s="169"/>
      <c r="G99" s="169"/>
      <c r="H99" s="169"/>
      <c r="I99" s="183">
        <f>+I100</f>
        <v>1026000000</v>
      </c>
      <c r="J99" s="228"/>
    </row>
    <row r="100" spans="1:11" s="145" customFormat="1" ht="20.100000000000001" customHeight="1">
      <c r="A100" s="136"/>
      <c r="B100" s="189" t="s">
        <v>347</v>
      </c>
      <c r="C100" s="169"/>
      <c r="D100" s="169"/>
      <c r="E100" s="169" t="s">
        <v>348</v>
      </c>
      <c r="F100" s="169">
        <v>12</v>
      </c>
      <c r="G100" s="169"/>
      <c r="H100" s="169">
        <v>200</v>
      </c>
      <c r="I100" s="183">
        <f>+SUM(I101:I103)</f>
        <v>1026000000</v>
      </c>
      <c r="J100" s="228"/>
    </row>
    <row r="101" spans="1:11" s="145" customFormat="1" ht="37.5" customHeight="1">
      <c r="A101" s="155" t="s">
        <v>14</v>
      </c>
      <c r="B101" s="161" t="s">
        <v>382</v>
      </c>
      <c r="C101" s="169"/>
      <c r="D101" s="169"/>
      <c r="E101" s="169"/>
      <c r="F101" s="169"/>
      <c r="G101" s="169"/>
      <c r="H101" s="169"/>
      <c r="I101" s="127">
        <v>749000000</v>
      </c>
      <c r="J101" s="228"/>
    </row>
    <row r="102" spans="1:11" s="145" customFormat="1" ht="42" customHeight="1">
      <c r="A102" s="155" t="s">
        <v>15</v>
      </c>
      <c r="B102" s="161" t="s">
        <v>383</v>
      </c>
      <c r="C102" s="169"/>
      <c r="D102" s="169"/>
      <c r="E102" s="169"/>
      <c r="F102" s="169"/>
      <c r="G102" s="169"/>
      <c r="H102" s="169"/>
      <c r="I102" s="127">
        <v>273000000</v>
      </c>
      <c r="J102" s="228"/>
    </row>
    <row r="103" spans="1:11" ht="23.25" customHeight="1">
      <c r="A103" s="155" t="s">
        <v>24</v>
      </c>
      <c r="B103" s="161" t="s">
        <v>384</v>
      </c>
      <c r="C103" s="162"/>
      <c r="D103" s="162"/>
      <c r="E103" s="162"/>
      <c r="F103" s="162"/>
      <c r="G103" s="162" t="s">
        <v>172</v>
      </c>
      <c r="H103" s="162">
        <v>200</v>
      </c>
      <c r="I103" s="127">
        <f>+I104</f>
        <v>4000000</v>
      </c>
      <c r="K103" s="128"/>
    </row>
    <row r="104" spans="1:11" ht="23.25" customHeight="1">
      <c r="A104" s="136"/>
      <c r="B104" s="235" t="s">
        <v>386</v>
      </c>
      <c r="C104" s="162"/>
      <c r="D104" s="162"/>
      <c r="E104" s="162"/>
      <c r="F104" s="162"/>
      <c r="G104" s="162"/>
      <c r="H104" s="162"/>
      <c r="I104" s="127">
        <f>+I105</f>
        <v>4000000</v>
      </c>
      <c r="K104" s="128"/>
    </row>
    <row r="105" spans="1:11" ht="23.25" customHeight="1">
      <c r="A105" s="136"/>
      <c r="B105" s="235" t="s">
        <v>387</v>
      </c>
      <c r="C105" s="162"/>
      <c r="D105" s="162"/>
      <c r="E105" s="162"/>
      <c r="F105" s="162"/>
      <c r="G105" s="162"/>
      <c r="H105" s="162"/>
      <c r="I105" s="127">
        <v>4000000</v>
      </c>
      <c r="K105" s="128"/>
    </row>
    <row r="106" spans="1:11" s="145" customFormat="1" ht="20.100000000000001" customHeight="1">
      <c r="A106" s="136">
        <v>4</v>
      </c>
      <c r="B106" s="189" t="s">
        <v>456</v>
      </c>
      <c r="C106" s="143" t="s">
        <v>340</v>
      </c>
      <c r="D106" s="143">
        <v>412</v>
      </c>
      <c r="E106" s="169">
        <v>100</v>
      </c>
      <c r="F106" s="169"/>
      <c r="G106" s="169"/>
      <c r="H106" s="169"/>
      <c r="I106" s="183">
        <f>+I107</f>
        <v>250000000</v>
      </c>
      <c r="J106" s="228"/>
    </row>
    <row r="107" spans="1:11" s="145" customFormat="1" ht="20.100000000000001" customHeight="1">
      <c r="A107" s="136"/>
      <c r="B107" s="189" t="s">
        <v>347</v>
      </c>
      <c r="C107" s="169"/>
      <c r="D107" s="169"/>
      <c r="E107" s="169">
        <v>101</v>
      </c>
      <c r="F107" s="169">
        <v>12</v>
      </c>
      <c r="G107" s="169"/>
      <c r="H107" s="169">
        <v>200</v>
      </c>
      <c r="I107" s="183">
        <f>+I108</f>
        <v>250000000</v>
      </c>
      <c r="J107" s="228"/>
    </row>
    <row r="108" spans="1:11" ht="60.75" customHeight="1">
      <c r="A108" s="136"/>
      <c r="B108" s="161" t="s">
        <v>451</v>
      </c>
      <c r="C108" s="162"/>
      <c r="D108" s="162"/>
      <c r="E108" s="162"/>
      <c r="F108" s="162"/>
      <c r="G108" s="162"/>
      <c r="H108" s="162"/>
      <c r="I108" s="127">
        <v>250000000</v>
      </c>
      <c r="K108" s="128"/>
    </row>
    <row r="109" spans="1:11">
      <c r="A109" s="205" t="s">
        <v>5</v>
      </c>
      <c r="B109" s="206" t="s">
        <v>303</v>
      </c>
      <c r="C109" s="207">
        <v>1029501</v>
      </c>
      <c r="D109" s="207">
        <v>412</v>
      </c>
      <c r="E109" s="207"/>
      <c r="F109" s="207"/>
      <c r="G109" s="207"/>
      <c r="H109" s="207"/>
      <c r="I109" s="208">
        <f>+I110+I129+I133</f>
        <v>7300000000</v>
      </c>
      <c r="J109" s="225">
        <f>+I109+5000000</f>
        <v>7305000000</v>
      </c>
      <c r="K109" s="128"/>
    </row>
    <row r="110" spans="1:11">
      <c r="A110" s="136">
        <v>1</v>
      </c>
      <c r="B110" s="137" t="s">
        <v>6</v>
      </c>
      <c r="C110" s="124"/>
      <c r="D110" s="124"/>
      <c r="E110" s="124"/>
      <c r="F110" s="124"/>
      <c r="G110" s="124"/>
      <c r="H110" s="124"/>
      <c r="I110" s="148">
        <f>I111+I119</f>
        <v>3650000000</v>
      </c>
      <c r="K110" s="128"/>
    </row>
    <row r="111" spans="1:11" s="171" customFormat="1" ht="21.6" customHeight="1">
      <c r="A111" s="136" t="s">
        <v>8</v>
      </c>
      <c r="B111" s="153" t="s">
        <v>7</v>
      </c>
      <c r="C111" s="124"/>
      <c r="D111" s="124"/>
      <c r="E111" s="124"/>
      <c r="F111" s="124"/>
      <c r="G111" s="124"/>
      <c r="H111" s="124"/>
      <c r="I111" s="154">
        <f>I112+I117</f>
        <v>2440000000</v>
      </c>
      <c r="J111" s="231"/>
    </row>
    <row r="112" spans="1:11" s="141" customFormat="1" ht="21.6" customHeight="1">
      <c r="A112" s="149" t="s">
        <v>14</v>
      </c>
      <c r="B112" s="150" t="s">
        <v>67</v>
      </c>
      <c r="C112" s="124">
        <v>1029501</v>
      </c>
      <c r="D112" s="124">
        <v>412</v>
      </c>
      <c r="E112" s="124">
        <v>341</v>
      </c>
      <c r="F112" s="124">
        <v>13</v>
      </c>
      <c r="G112" s="124"/>
      <c r="H112" s="124">
        <v>200</v>
      </c>
      <c r="I112" s="151">
        <f>I113+I116</f>
        <v>2136000000</v>
      </c>
      <c r="J112" s="227"/>
    </row>
    <row r="113" spans="1:11">
      <c r="A113" s="155" t="s">
        <v>96</v>
      </c>
      <c r="B113" s="156" t="s">
        <v>29</v>
      </c>
      <c r="C113" s="126"/>
      <c r="D113" s="126"/>
      <c r="E113" s="126"/>
      <c r="F113" s="126"/>
      <c r="G113" s="126"/>
      <c r="H113" s="126"/>
      <c r="I113" s="157">
        <f>I114+I115</f>
        <v>1962000000</v>
      </c>
      <c r="K113" s="128"/>
    </row>
    <row r="114" spans="1:11" ht="33">
      <c r="A114" s="155"/>
      <c r="B114" s="158" t="s">
        <v>35</v>
      </c>
      <c r="C114" s="125"/>
      <c r="D114" s="125"/>
      <c r="E114" s="125"/>
      <c r="F114" s="125"/>
      <c r="G114" s="125"/>
      <c r="H114" s="125"/>
      <c r="I114" s="159">
        <v>1460000000</v>
      </c>
      <c r="K114" s="128"/>
    </row>
    <row r="115" spans="1:11">
      <c r="A115" s="155"/>
      <c r="B115" s="158" t="s">
        <v>10</v>
      </c>
      <c r="C115" s="125"/>
      <c r="D115" s="125"/>
      <c r="E115" s="125"/>
      <c r="F115" s="125"/>
      <c r="G115" s="125"/>
      <c r="H115" s="125"/>
      <c r="I115" s="159">
        <v>502000000</v>
      </c>
      <c r="K115" s="128"/>
    </row>
    <row r="116" spans="1:11" ht="33">
      <c r="A116" s="155" t="s">
        <v>98</v>
      </c>
      <c r="B116" s="156" t="s">
        <v>349</v>
      </c>
      <c r="C116" s="126"/>
      <c r="D116" s="126"/>
      <c r="E116" s="126"/>
      <c r="F116" s="126"/>
      <c r="G116" s="126"/>
      <c r="H116" s="126"/>
      <c r="I116" s="140">
        <v>174000000</v>
      </c>
      <c r="K116" s="128"/>
    </row>
    <row r="117" spans="1:11" s="174" customFormat="1" ht="17.25">
      <c r="A117" s="149" t="s">
        <v>15</v>
      </c>
      <c r="B117" s="172" t="s">
        <v>69</v>
      </c>
      <c r="C117" s="124">
        <v>1029501</v>
      </c>
      <c r="D117" s="124">
        <v>412</v>
      </c>
      <c r="E117" s="124">
        <v>341</v>
      </c>
      <c r="F117" s="124">
        <v>14</v>
      </c>
      <c r="G117" s="124"/>
      <c r="H117" s="124">
        <v>200</v>
      </c>
      <c r="I117" s="173">
        <f>I118</f>
        <v>304000000</v>
      </c>
      <c r="J117" s="232"/>
    </row>
    <row r="118" spans="1:11" ht="33">
      <c r="A118" s="136"/>
      <c r="B118" s="156" t="s">
        <v>365</v>
      </c>
      <c r="C118" s="126"/>
      <c r="D118" s="126"/>
      <c r="E118" s="126"/>
      <c r="F118" s="126" t="s">
        <v>339</v>
      </c>
      <c r="G118" s="126"/>
      <c r="H118" s="126">
        <v>200</v>
      </c>
      <c r="I118" s="159">
        <v>304000000</v>
      </c>
      <c r="K118" s="128"/>
    </row>
    <row r="119" spans="1:11" s="171" customFormat="1">
      <c r="A119" s="136" t="s">
        <v>9</v>
      </c>
      <c r="B119" s="153" t="s">
        <v>32</v>
      </c>
      <c r="C119" s="124"/>
      <c r="D119" s="124"/>
      <c r="E119" s="124"/>
      <c r="F119" s="124"/>
      <c r="G119" s="124"/>
      <c r="H119" s="124"/>
      <c r="I119" s="154">
        <f>I120+I127</f>
        <v>1210000000</v>
      </c>
      <c r="J119" s="231"/>
    </row>
    <row r="120" spans="1:11" s="141" customFormat="1" ht="17.25">
      <c r="A120" s="149" t="s">
        <v>14</v>
      </c>
      <c r="B120" s="150" t="s">
        <v>66</v>
      </c>
      <c r="C120" s="124">
        <v>1029501</v>
      </c>
      <c r="D120" s="124">
        <v>412</v>
      </c>
      <c r="E120" s="124">
        <v>341</v>
      </c>
      <c r="F120" s="124">
        <v>12</v>
      </c>
      <c r="G120" s="124"/>
      <c r="H120" s="124">
        <v>200</v>
      </c>
      <c r="I120" s="151">
        <f>+I121+I122</f>
        <v>1210000000</v>
      </c>
      <c r="J120" s="227"/>
    </row>
    <row r="121" spans="1:11" ht="21.6" customHeight="1">
      <c r="A121" s="155" t="s">
        <v>96</v>
      </c>
      <c r="B121" s="156" t="s">
        <v>36</v>
      </c>
      <c r="C121" s="126"/>
      <c r="D121" s="126"/>
      <c r="E121" s="126"/>
      <c r="F121" s="126"/>
      <c r="G121" s="126"/>
      <c r="H121" s="126"/>
      <c r="I121" s="175">
        <v>54000000</v>
      </c>
      <c r="K121" s="128"/>
    </row>
    <row r="122" spans="1:11" ht="21.6" customHeight="1">
      <c r="A122" s="155" t="s">
        <v>98</v>
      </c>
      <c r="B122" s="254" t="s">
        <v>419</v>
      </c>
      <c r="C122" s="162"/>
      <c r="D122" s="162"/>
      <c r="E122" s="162"/>
      <c r="F122" s="162"/>
      <c r="G122" s="162"/>
      <c r="H122" s="162"/>
      <c r="I122" s="175">
        <f>SUM(I123:I126)</f>
        <v>1156000000</v>
      </c>
      <c r="K122" s="128"/>
    </row>
    <row r="123" spans="1:11" ht="33">
      <c r="A123" s="136"/>
      <c r="B123" s="158" t="s">
        <v>438</v>
      </c>
      <c r="C123" s="125"/>
      <c r="D123" s="125"/>
      <c r="E123" s="125"/>
      <c r="F123" s="125"/>
      <c r="G123" s="125"/>
      <c r="H123" s="125"/>
      <c r="I123" s="176">
        <v>10000000</v>
      </c>
      <c r="K123" s="128"/>
    </row>
    <row r="124" spans="1:11" ht="19.5" customHeight="1">
      <c r="A124" s="136"/>
      <c r="B124" s="158" t="s">
        <v>424</v>
      </c>
      <c r="C124" s="125"/>
      <c r="D124" s="125"/>
      <c r="E124" s="125"/>
      <c r="F124" s="125"/>
      <c r="G124" s="125"/>
      <c r="H124" s="125"/>
      <c r="I124" s="176">
        <v>10000000</v>
      </c>
      <c r="K124" s="128"/>
    </row>
    <row r="125" spans="1:11">
      <c r="A125" s="136"/>
      <c r="B125" s="158" t="s">
        <v>435</v>
      </c>
      <c r="C125" s="125"/>
      <c r="D125" s="125"/>
      <c r="E125" s="125"/>
      <c r="F125" s="125"/>
      <c r="G125" s="125"/>
      <c r="H125" s="125"/>
      <c r="I125" s="176">
        <v>1065000000</v>
      </c>
      <c r="K125" s="128"/>
    </row>
    <row r="126" spans="1:11" ht="33">
      <c r="A126" s="155"/>
      <c r="B126" s="185" t="s">
        <v>439</v>
      </c>
      <c r="C126" s="125"/>
      <c r="D126" s="125"/>
      <c r="E126" s="125"/>
      <c r="F126" s="125"/>
      <c r="G126" s="125"/>
      <c r="H126" s="125"/>
      <c r="I126" s="176">
        <v>71000000</v>
      </c>
      <c r="K126" s="128"/>
    </row>
    <row r="127" spans="1:11" s="141" customFormat="1" ht="17.25">
      <c r="A127" s="149" t="s">
        <v>15</v>
      </c>
      <c r="B127" s="172" t="s">
        <v>70</v>
      </c>
      <c r="C127" s="124">
        <v>1029501</v>
      </c>
      <c r="D127" s="124">
        <v>412</v>
      </c>
      <c r="E127" s="124">
        <v>341</v>
      </c>
      <c r="F127" s="124">
        <v>14</v>
      </c>
      <c r="G127" s="124"/>
      <c r="H127" s="124">
        <v>200</v>
      </c>
      <c r="I127" s="177">
        <f>I128</f>
        <v>0</v>
      </c>
      <c r="J127" s="227"/>
    </row>
    <row r="128" spans="1:11" s="212" customFormat="1" ht="36.75" customHeight="1">
      <c r="A128" s="205"/>
      <c r="B128" s="209" t="s">
        <v>365</v>
      </c>
      <c r="C128" s="210"/>
      <c r="D128" s="210"/>
      <c r="E128" s="210"/>
      <c r="F128" s="210" t="s">
        <v>341</v>
      </c>
      <c r="G128" s="210"/>
      <c r="H128" s="210">
        <v>200</v>
      </c>
      <c r="I128" s="211"/>
      <c r="J128" s="233"/>
    </row>
    <row r="129" spans="1:11" ht="19.5" customHeight="1">
      <c r="A129" s="136">
        <v>2</v>
      </c>
      <c r="B129" s="137" t="s">
        <v>92</v>
      </c>
      <c r="C129" s="124">
        <v>1029501</v>
      </c>
      <c r="D129" s="124">
        <v>412</v>
      </c>
      <c r="E129" s="124">
        <v>280</v>
      </c>
      <c r="F129" s="124">
        <v>12</v>
      </c>
      <c r="G129" s="124"/>
      <c r="H129" s="124">
        <v>200</v>
      </c>
      <c r="I129" s="148">
        <f>I130</f>
        <v>650000000</v>
      </c>
      <c r="K129" s="128"/>
    </row>
    <row r="130" spans="1:11" s="141" customFormat="1" ht="39.75" customHeight="1">
      <c r="A130" s="149"/>
      <c r="B130" s="150" t="s">
        <v>458</v>
      </c>
      <c r="C130" s="124"/>
      <c r="D130" s="124"/>
      <c r="E130" s="124">
        <v>283</v>
      </c>
      <c r="F130" s="124">
        <v>12</v>
      </c>
      <c r="G130" s="124"/>
      <c r="H130" s="124">
        <v>200</v>
      </c>
      <c r="I130" s="151">
        <f>I131+I132</f>
        <v>650000000</v>
      </c>
      <c r="J130" s="227"/>
    </row>
    <row r="131" spans="1:11" ht="38.25" customHeight="1">
      <c r="A131" s="155" t="s">
        <v>14</v>
      </c>
      <c r="B131" s="142" t="s">
        <v>459</v>
      </c>
      <c r="C131" s="125"/>
      <c r="D131" s="125"/>
      <c r="E131" s="125"/>
      <c r="F131" s="125"/>
      <c r="G131" s="125"/>
      <c r="H131" s="125"/>
      <c r="I131" s="157">
        <v>350000000</v>
      </c>
      <c r="K131" s="128"/>
    </row>
    <row r="132" spans="1:11" ht="33">
      <c r="A132" s="155" t="s">
        <v>15</v>
      </c>
      <c r="B132" s="142" t="s">
        <v>460</v>
      </c>
      <c r="C132" s="125"/>
      <c r="D132" s="125"/>
      <c r="E132" s="125"/>
      <c r="F132" s="125"/>
      <c r="G132" s="125"/>
      <c r="H132" s="125"/>
      <c r="I132" s="157">
        <v>300000000</v>
      </c>
      <c r="K132" s="128"/>
    </row>
    <row r="133" spans="1:11" ht="42" customHeight="1">
      <c r="A133" s="136">
        <v>3</v>
      </c>
      <c r="B133" s="137" t="s">
        <v>468</v>
      </c>
      <c r="C133" s="124">
        <v>1029501</v>
      </c>
      <c r="D133" s="124">
        <v>412</v>
      </c>
      <c r="E133" s="124">
        <v>250</v>
      </c>
      <c r="F133" s="124">
        <v>12</v>
      </c>
      <c r="G133" s="124"/>
      <c r="H133" s="124">
        <v>200</v>
      </c>
      <c r="I133" s="148">
        <f>+I134</f>
        <v>3000000000</v>
      </c>
      <c r="K133" s="128"/>
    </row>
    <row r="134" spans="1:11" ht="49.5">
      <c r="A134" s="155"/>
      <c r="B134" s="156" t="s">
        <v>100</v>
      </c>
      <c r="C134" s="126"/>
      <c r="D134" s="126"/>
      <c r="E134" s="126">
        <v>278</v>
      </c>
      <c r="F134" s="126">
        <v>12</v>
      </c>
      <c r="G134" s="126"/>
      <c r="H134" s="126">
        <v>200</v>
      </c>
      <c r="I134" s="157">
        <v>3000000000</v>
      </c>
      <c r="K134" s="128"/>
    </row>
    <row r="135" spans="1:11">
      <c r="A135" s="205" t="s">
        <v>90</v>
      </c>
      <c r="B135" s="206" t="s">
        <v>304</v>
      </c>
      <c r="C135" s="207">
        <v>1029499</v>
      </c>
      <c r="D135" s="207">
        <v>412</v>
      </c>
      <c r="E135" s="207"/>
      <c r="F135" s="207"/>
      <c r="G135" s="207"/>
      <c r="H135" s="207"/>
      <c r="I135" s="208">
        <f>I136+I159</f>
        <v>17918000000</v>
      </c>
      <c r="J135" s="225">
        <f>I135+10000000</f>
        <v>17928000000</v>
      </c>
      <c r="K135" s="128"/>
    </row>
    <row r="136" spans="1:11">
      <c r="A136" s="136">
        <v>1</v>
      </c>
      <c r="B136" s="137" t="s">
        <v>6</v>
      </c>
      <c r="C136" s="124"/>
      <c r="D136" s="124"/>
      <c r="E136" s="124"/>
      <c r="F136" s="124"/>
      <c r="G136" s="124"/>
      <c r="H136" s="124"/>
      <c r="I136" s="148">
        <f>I137+I146</f>
        <v>14163000000</v>
      </c>
      <c r="K136" s="128"/>
    </row>
    <row r="137" spans="1:11" ht="21.6" customHeight="1">
      <c r="A137" s="136" t="s">
        <v>8</v>
      </c>
      <c r="B137" s="153" t="s">
        <v>7</v>
      </c>
      <c r="C137" s="124"/>
      <c r="D137" s="124"/>
      <c r="E137" s="124"/>
      <c r="F137" s="124"/>
      <c r="G137" s="124"/>
      <c r="H137" s="124"/>
      <c r="I137" s="154">
        <f>I138+I144</f>
        <v>12438000000</v>
      </c>
      <c r="K137" s="128"/>
    </row>
    <row r="138" spans="1:11" ht="21.6" customHeight="1">
      <c r="A138" s="136" t="s">
        <v>14</v>
      </c>
      <c r="B138" s="153" t="s">
        <v>67</v>
      </c>
      <c r="C138" s="124">
        <v>1029499</v>
      </c>
      <c r="D138" s="124">
        <v>412</v>
      </c>
      <c r="E138" s="124">
        <v>341</v>
      </c>
      <c r="F138" s="124">
        <v>13</v>
      </c>
      <c r="G138" s="124"/>
      <c r="H138" s="124">
        <v>200</v>
      </c>
      <c r="I138" s="154">
        <f>I139+I143+I142</f>
        <v>10768000000</v>
      </c>
      <c r="K138" s="128"/>
    </row>
    <row r="139" spans="1:11" ht="21.75" customHeight="1">
      <c r="A139" s="155" t="s">
        <v>96</v>
      </c>
      <c r="B139" s="156" t="s">
        <v>29</v>
      </c>
      <c r="C139" s="126"/>
      <c r="D139" s="126"/>
      <c r="E139" s="126"/>
      <c r="F139" s="126"/>
      <c r="G139" s="126"/>
      <c r="H139" s="126"/>
      <c r="I139" s="157">
        <f>I140+I141</f>
        <v>9742000000</v>
      </c>
      <c r="K139" s="128"/>
    </row>
    <row r="140" spans="1:11" ht="33">
      <c r="A140" s="155"/>
      <c r="B140" s="158" t="s">
        <v>37</v>
      </c>
      <c r="C140" s="125"/>
      <c r="D140" s="125"/>
      <c r="E140" s="125"/>
      <c r="F140" s="125"/>
      <c r="G140" s="125"/>
      <c r="H140" s="125"/>
      <c r="I140" s="176">
        <v>8028000000</v>
      </c>
      <c r="K140" s="128"/>
    </row>
    <row r="141" spans="1:11" ht="21.6" customHeight="1">
      <c r="A141" s="136"/>
      <c r="B141" s="158" t="s">
        <v>10</v>
      </c>
      <c r="C141" s="125"/>
      <c r="D141" s="125"/>
      <c r="E141" s="125"/>
      <c r="F141" s="125"/>
      <c r="G141" s="125"/>
      <c r="H141" s="125"/>
      <c r="I141" s="176">
        <v>1714000000</v>
      </c>
      <c r="K141" s="128"/>
    </row>
    <row r="142" spans="1:11" ht="33">
      <c r="A142" s="136"/>
      <c r="B142" s="158" t="s">
        <v>346</v>
      </c>
      <c r="C142" s="125"/>
      <c r="D142" s="125"/>
      <c r="E142" s="125"/>
      <c r="F142" s="125"/>
      <c r="G142" s="125"/>
      <c r="H142" s="125"/>
      <c r="I142" s="176">
        <v>102000000</v>
      </c>
      <c r="K142" s="128"/>
    </row>
    <row r="143" spans="1:11" s="212" customFormat="1" ht="55.5" customHeight="1">
      <c r="A143" s="213" t="s">
        <v>98</v>
      </c>
      <c r="B143" s="209" t="s">
        <v>363</v>
      </c>
      <c r="C143" s="210"/>
      <c r="D143" s="210"/>
      <c r="E143" s="210"/>
      <c r="F143" s="210"/>
      <c r="G143" s="210"/>
      <c r="H143" s="210"/>
      <c r="I143" s="214">
        <v>924000000</v>
      </c>
      <c r="J143" s="233"/>
    </row>
    <row r="144" spans="1:11" ht="20.100000000000001" customHeight="1">
      <c r="A144" s="136" t="s">
        <v>15</v>
      </c>
      <c r="B144" s="153" t="s">
        <v>69</v>
      </c>
      <c r="C144" s="124">
        <v>1029499</v>
      </c>
      <c r="D144" s="124">
        <v>412</v>
      </c>
      <c r="E144" s="124">
        <v>341</v>
      </c>
      <c r="F144" s="124">
        <v>14</v>
      </c>
      <c r="G144" s="124"/>
      <c r="H144" s="124">
        <v>200</v>
      </c>
      <c r="I144" s="178">
        <f>I145</f>
        <v>1670000000</v>
      </c>
      <c r="K144" s="128"/>
    </row>
    <row r="145" spans="1:11" ht="42" customHeight="1">
      <c r="A145" s="136"/>
      <c r="B145" s="209" t="s">
        <v>364</v>
      </c>
      <c r="C145" s="126"/>
      <c r="D145" s="126"/>
      <c r="E145" s="126"/>
      <c r="F145" s="126" t="s">
        <v>339</v>
      </c>
      <c r="G145" s="126"/>
      <c r="H145" s="126">
        <v>200</v>
      </c>
      <c r="I145" s="175">
        <v>1670000000</v>
      </c>
      <c r="K145" s="128"/>
    </row>
    <row r="146" spans="1:11" ht="20.100000000000001" customHeight="1">
      <c r="A146" s="136" t="s">
        <v>9</v>
      </c>
      <c r="B146" s="153" t="s">
        <v>32</v>
      </c>
      <c r="C146" s="124"/>
      <c r="D146" s="124"/>
      <c r="E146" s="124"/>
      <c r="F146" s="124"/>
      <c r="G146" s="124"/>
      <c r="H146" s="124"/>
      <c r="I146" s="154">
        <f>I147+I157</f>
        <v>1725000000</v>
      </c>
      <c r="K146" s="128"/>
    </row>
    <row r="147" spans="1:11" ht="20.100000000000001" customHeight="1">
      <c r="A147" s="136" t="s">
        <v>14</v>
      </c>
      <c r="B147" s="153" t="s">
        <v>66</v>
      </c>
      <c r="C147" s="124">
        <v>1029499</v>
      </c>
      <c r="D147" s="124">
        <v>412</v>
      </c>
      <c r="E147" s="124">
        <v>341</v>
      </c>
      <c r="F147" s="124">
        <v>12</v>
      </c>
      <c r="G147" s="124"/>
      <c r="H147" s="124">
        <v>200</v>
      </c>
      <c r="I147" s="138">
        <f>+I148+I149</f>
        <v>1725000000</v>
      </c>
      <c r="K147" s="128"/>
    </row>
    <row r="148" spans="1:11" ht="20.100000000000001" customHeight="1">
      <c r="A148" s="155" t="s">
        <v>96</v>
      </c>
      <c r="B148" s="179" t="s">
        <v>33</v>
      </c>
      <c r="C148" s="180"/>
      <c r="D148" s="180"/>
      <c r="E148" s="180"/>
      <c r="F148" s="180"/>
      <c r="G148" s="180"/>
      <c r="H148" s="180"/>
      <c r="I148" s="157">
        <v>120000000</v>
      </c>
      <c r="K148" s="128"/>
    </row>
    <row r="149" spans="1:11" ht="20.100000000000001" customHeight="1">
      <c r="A149" s="155" t="s">
        <v>98</v>
      </c>
      <c r="B149" s="254" t="s">
        <v>419</v>
      </c>
      <c r="C149" s="180"/>
      <c r="D149" s="180"/>
      <c r="E149" s="180"/>
      <c r="F149" s="180"/>
      <c r="G149" s="180"/>
      <c r="H149" s="180"/>
      <c r="I149" s="127">
        <f>SUM(I150:I156)</f>
        <v>1605000000</v>
      </c>
      <c r="K149" s="128"/>
    </row>
    <row r="150" spans="1:11" s="141" customFormat="1" ht="17.25">
      <c r="A150" s="149"/>
      <c r="B150" s="181" t="s">
        <v>440</v>
      </c>
      <c r="C150" s="180"/>
      <c r="D150" s="180"/>
      <c r="E150" s="180"/>
      <c r="F150" s="180"/>
      <c r="G150" s="180"/>
      <c r="H150" s="180"/>
      <c r="I150" s="182">
        <v>80000000</v>
      </c>
      <c r="J150" s="227"/>
    </row>
    <row r="151" spans="1:11" s="141" customFormat="1" ht="33">
      <c r="A151" s="149"/>
      <c r="B151" s="181" t="s">
        <v>441</v>
      </c>
      <c r="C151" s="180"/>
      <c r="D151" s="180"/>
      <c r="E151" s="180"/>
      <c r="F151" s="180"/>
      <c r="G151" s="180"/>
      <c r="H151" s="180"/>
      <c r="I151" s="182">
        <v>90000000</v>
      </c>
      <c r="J151" s="227"/>
    </row>
    <row r="152" spans="1:11" s="141" customFormat="1" ht="17.25">
      <c r="A152" s="149"/>
      <c r="B152" s="181" t="s">
        <v>424</v>
      </c>
      <c r="C152" s="180"/>
      <c r="D152" s="180"/>
      <c r="E152" s="180"/>
      <c r="F152" s="180"/>
      <c r="G152" s="180"/>
      <c r="H152" s="180"/>
      <c r="I152" s="182">
        <v>10000000</v>
      </c>
      <c r="J152" s="227"/>
    </row>
    <row r="153" spans="1:11" s="141" customFormat="1" ht="33">
      <c r="A153" s="149"/>
      <c r="B153" s="181" t="s">
        <v>442</v>
      </c>
      <c r="C153" s="180"/>
      <c r="D153" s="180"/>
      <c r="E153" s="180"/>
      <c r="F153" s="180"/>
      <c r="G153" s="180"/>
      <c r="H153" s="180"/>
      <c r="I153" s="182">
        <v>130000000</v>
      </c>
      <c r="J153" s="227"/>
    </row>
    <row r="154" spans="1:11" s="141" customFormat="1" ht="17.25">
      <c r="A154" s="149"/>
      <c r="B154" s="181" t="s">
        <v>443</v>
      </c>
      <c r="C154" s="180"/>
      <c r="D154" s="180"/>
      <c r="E154" s="180"/>
      <c r="F154" s="180"/>
      <c r="G154" s="180"/>
      <c r="H154" s="180"/>
      <c r="I154" s="182">
        <v>180000000</v>
      </c>
      <c r="J154" s="227"/>
    </row>
    <row r="155" spans="1:11" s="141" customFormat="1" ht="17.25">
      <c r="A155" s="149"/>
      <c r="B155" s="181" t="s">
        <v>444</v>
      </c>
      <c r="C155" s="180"/>
      <c r="D155" s="180"/>
      <c r="E155" s="180"/>
      <c r="F155" s="180"/>
      <c r="G155" s="180"/>
      <c r="H155" s="180"/>
      <c r="I155" s="182">
        <v>50000000</v>
      </c>
      <c r="J155" s="227"/>
    </row>
    <row r="156" spans="1:11" s="141" customFormat="1" ht="17.25">
      <c r="A156" s="149"/>
      <c r="B156" s="181" t="s">
        <v>435</v>
      </c>
      <c r="C156" s="180"/>
      <c r="D156" s="180"/>
      <c r="E156" s="180"/>
      <c r="F156" s="180"/>
      <c r="G156" s="180"/>
      <c r="H156" s="180"/>
      <c r="I156" s="182">
        <v>1065000000</v>
      </c>
      <c r="J156" s="227"/>
    </row>
    <row r="157" spans="1:11" ht="20.100000000000001" customHeight="1">
      <c r="A157" s="136" t="s">
        <v>15</v>
      </c>
      <c r="B157" s="153" t="s">
        <v>70</v>
      </c>
      <c r="C157" s="124">
        <v>1029499</v>
      </c>
      <c r="D157" s="124">
        <v>412</v>
      </c>
      <c r="E157" s="124">
        <v>341</v>
      </c>
      <c r="F157" s="124">
        <v>14</v>
      </c>
      <c r="G157" s="124"/>
      <c r="H157" s="124">
        <v>200</v>
      </c>
      <c r="I157" s="183">
        <f>I158</f>
        <v>0</v>
      </c>
      <c r="K157" s="128"/>
    </row>
    <row r="158" spans="1:11" s="212" customFormat="1" ht="33">
      <c r="A158" s="205"/>
      <c r="B158" s="209" t="s">
        <v>88</v>
      </c>
      <c r="C158" s="210"/>
      <c r="D158" s="210"/>
      <c r="E158" s="210"/>
      <c r="F158" s="210" t="s">
        <v>341</v>
      </c>
      <c r="G158" s="210"/>
      <c r="H158" s="210">
        <v>200</v>
      </c>
      <c r="I158" s="211"/>
      <c r="J158" s="233"/>
    </row>
    <row r="159" spans="1:11" ht="33">
      <c r="A159" s="136">
        <v>2</v>
      </c>
      <c r="B159" s="137" t="s">
        <v>85</v>
      </c>
      <c r="C159" s="124">
        <v>1029499</v>
      </c>
      <c r="D159" s="124">
        <v>412</v>
      </c>
      <c r="E159" s="124">
        <v>280</v>
      </c>
      <c r="F159" s="124"/>
      <c r="G159" s="124"/>
      <c r="H159" s="124"/>
      <c r="I159" s="148">
        <f>I160+I168</f>
        <v>3755000000</v>
      </c>
      <c r="K159" s="128"/>
    </row>
    <row r="160" spans="1:11" s="141" customFormat="1" ht="21.6" customHeight="1">
      <c r="A160" s="149" t="s">
        <v>12</v>
      </c>
      <c r="B160" s="150" t="s">
        <v>7</v>
      </c>
      <c r="C160" s="124"/>
      <c r="D160" s="124"/>
      <c r="E160" s="124"/>
      <c r="F160" s="124"/>
      <c r="G160" s="124"/>
      <c r="H160" s="124"/>
      <c r="I160" s="151">
        <f>I161+I166</f>
        <v>1987000000</v>
      </c>
      <c r="J160" s="227"/>
    </row>
    <row r="161" spans="1:11" ht="21.6" customHeight="1">
      <c r="A161" s="136" t="s">
        <v>14</v>
      </c>
      <c r="B161" s="153" t="s">
        <v>67</v>
      </c>
      <c r="C161" s="124">
        <v>1029499</v>
      </c>
      <c r="D161" s="124">
        <v>412</v>
      </c>
      <c r="E161" s="124">
        <v>282</v>
      </c>
      <c r="F161" s="124">
        <v>13</v>
      </c>
      <c r="G161" s="124"/>
      <c r="H161" s="124">
        <v>200</v>
      </c>
      <c r="I161" s="154">
        <f>I162+I165</f>
        <v>1704000000</v>
      </c>
      <c r="K161" s="128"/>
    </row>
    <row r="162" spans="1:11">
      <c r="A162" s="155" t="s">
        <v>96</v>
      </c>
      <c r="B162" s="156" t="s">
        <v>71</v>
      </c>
      <c r="C162" s="126"/>
      <c r="D162" s="126"/>
      <c r="E162" s="126"/>
      <c r="F162" s="126"/>
      <c r="G162" s="126"/>
      <c r="H162" s="126"/>
      <c r="I162" s="157">
        <f>I163+I164</f>
        <v>1704000000</v>
      </c>
      <c r="K162" s="128"/>
    </row>
    <row r="163" spans="1:11" ht="33">
      <c r="A163" s="136"/>
      <c r="B163" s="158" t="s">
        <v>38</v>
      </c>
      <c r="C163" s="125"/>
      <c r="D163" s="125"/>
      <c r="E163" s="125"/>
      <c r="F163" s="125"/>
      <c r="G163" s="125"/>
      <c r="H163" s="125"/>
      <c r="I163" s="159">
        <v>1361000000</v>
      </c>
      <c r="K163" s="128"/>
    </row>
    <row r="164" spans="1:11" ht="20.100000000000001" customHeight="1">
      <c r="A164" s="136"/>
      <c r="B164" s="158" t="s">
        <v>10</v>
      </c>
      <c r="C164" s="125"/>
      <c r="D164" s="125"/>
      <c r="E164" s="125"/>
      <c r="F164" s="125"/>
      <c r="G164" s="125"/>
      <c r="H164" s="125"/>
      <c r="I164" s="159">
        <v>343000000</v>
      </c>
      <c r="K164" s="128"/>
    </row>
    <row r="165" spans="1:11" s="212" customFormat="1" ht="35.25" customHeight="1">
      <c r="A165" s="213" t="s">
        <v>98</v>
      </c>
      <c r="B165" s="209" t="s">
        <v>87</v>
      </c>
      <c r="C165" s="210"/>
      <c r="D165" s="210"/>
      <c r="E165" s="210"/>
      <c r="F165" s="210"/>
      <c r="G165" s="210"/>
      <c r="H165" s="210"/>
      <c r="I165" s="215"/>
      <c r="J165" s="233"/>
    </row>
    <row r="166" spans="1:11" ht="20.100000000000001" customHeight="1">
      <c r="A166" s="136" t="s">
        <v>15</v>
      </c>
      <c r="B166" s="160" t="s">
        <v>69</v>
      </c>
      <c r="C166" s="124">
        <v>1029499</v>
      </c>
      <c r="D166" s="124">
        <v>412</v>
      </c>
      <c r="E166" s="143">
        <v>282</v>
      </c>
      <c r="F166" s="143">
        <v>14</v>
      </c>
      <c r="G166" s="143"/>
      <c r="H166" s="143">
        <v>200</v>
      </c>
      <c r="I166" s="138">
        <f>I167</f>
        <v>283000000</v>
      </c>
      <c r="K166" s="128"/>
    </row>
    <row r="167" spans="1:11" ht="33">
      <c r="A167" s="136"/>
      <c r="B167" s="156" t="s">
        <v>367</v>
      </c>
      <c r="C167" s="126"/>
      <c r="D167" s="126"/>
      <c r="E167" s="126"/>
      <c r="F167" s="126" t="s">
        <v>339</v>
      </c>
      <c r="G167" s="126"/>
      <c r="H167" s="126">
        <v>200</v>
      </c>
      <c r="I167" s="140">
        <v>283000000</v>
      </c>
      <c r="K167" s="128"/>
    </row>
    <row r="168" spans="1:11" s="141" customFormat="1" ht="21.6" customHeight="1">
      <c r="A168" s="149" t="s">
        <v>13</v>
      </c>
      <c r="B168" s="150" t="s">
        <v>461</v>
      </c>
      <c r="C168" s="124">
        <v>1029499</v>
      </c>
      <c r="D168" s="124">
        <v>412</v>
      </c>
      <c r="E168" s="124">
        <v>282</v>
      </c>
      <c r="F168" s="124">
        <v>12</v>
      </c>
      <c r="G168" s="124"/>
      <c r="H168" s="124">
        <v>200</v>
      </c>
      <c r="I168" s="151">
        <f>SUM(I169:I174)</f>
        <v>1768000000</v>
      </c>
      <c r="J168" s="227"/>
    </row>
    <row r="169" spans="1:11">
      <c r="A169" s="155" t="s">
        <v>14</v>
      </c>
      <c r="B169" s="139" t="s">
        <v>78</v>
      </c>
      <c r="C169" s="125"/>
      <c r="D169" s="125"/>
      <c r="E169" s="125"/>
      <c r="F169" s="125"/>
      <c r="G169" s="125"/>
      <c r="H169" s="125"/>
      <c r="I169" s="157">
        <v>471000000</v>
      </c>
      <c r="K169" s="128"/>
    </row>
    <row r="170" spans="1:11">
      <c r="A170" s="155" t="s">
        <v>15</v>
      </c>
      <c r="B170" s="139" t="s">
        <v>79</v>
      </c>
      <c r="C170" s="125"/>
      <c r="D170" s="125"/>
      <c r="E170" s="125"/>
      <c r="F170" s="125"/>
      <c r="G170" s="125"/>
      <c r="H170" s="125"/>
      <c r="I170" s="157">
        <v>150000000</v>
      </c>
      <c r="K170" s="128"/>
    </row>
    <row r="171" spans="1:11" ht="33">
      <c r="A171" s="155" t="s">
        <v>24</v>
      </c>
      <c r="B171" s="139" t="s">
        <v>80</v>
      </c>
      <c r="C171" s="125"/>
      <c r="D171" s="125"/>
      <c r="E171" s="125"/>
      <c r="F171" s="125"/>
      <c r="G171" s="125"/>
      <c r="H171" s="125"/>
      <c r="I171" s="157">
        <v>120000000</v>
      </c>
      <c r="K171" s="128"/>
    </row>
    <row r="172" spans="1:11">
      <c r="A172" s="155" t="s">
        <v>313</v>
      </c>
      <c r="B172" s="139" t="s">
        <v>81</v>
      </c>
      <c r="C172" s="125"/>
      <c r="D172" s="125"/>
      <c r="E172" s="125"/>
      <c r="F172" s="125"/>
      <c r="G172" s="125"/>
      <c r="H172" s="125"/>
      <c r="I172" s="157">
        <v>500000000</v>
      </c>
      <c r="K172" s="128"/>
    </row>
    <row r="173" spans="1:11">
      <c r="A173" s="155" t="s">
        <v>314</v>
      </c>
      <c r="B173" s="139" t="s">
        <v>82</v>
      </c>
      <c r="C173" s="125"/>
      <c r="D173" s="125"/>
      <c r="E173" s="125"/>
      <c r="F173" s="125"/>
      <c r="G173" s="125"/>
      <c r="H173" s="125"/>
      <c r="I173" s="157">
        <v>427000000</v>
      </c>
      <c r="K173" s="128"/>
    </row>
    <row r="174" spans="1:11">
      <c r="A174" s="155" t="s">
        <v>315</v>
      </c>
      <c r="B174" s="139" t="s">
        <v>83</v>
      </c>
      <c r="C174" s="125"/>
      <c r="D174" s="125"/>
      <c r="E174" s="125"/>
      <c r="F174" s="125"/>
      <c r="G174" s="125"/>
      <c r="H174" s="125"/>
      <c r="I174" s="157">
        <v>100000000</v>
      </c>
      <c r="K174" s="128"/>
    </row>
    <row r="175" spans="1:11">
      <c r="A175" s="205" t="s">
        <v>101</v>
      </c>
      <c r="B175" s="206" t="s">
        <v>305</v>
      </c>
      <c r="C175" s="207">
        <v>1029495</v>
      </c>
      <c r="D175" s="207">
        <v>412</v>
      </c>
      <c r="E175" s="207"/>
      <c r="F175" s="207"/>
      <c r="G175" s="207"/>
      <c r="H175" s="207"/>
      <c r="I175" s="208">
        <f>I176+I196+I211</f>
        <v>9174000000</v>
      </c>
      <c r="J175" s="225">
        <f>+I175+10000000</f>
        <v>9184000000</v>
      </c>
      <c r="K175" s="128"/>
    </row>
    <row r="176" spans="1:11">
      <c r="A176" s="136">
        <v>1</v>
      </c>
      <c r="B176" s="137" t="s">
        <v>6</v>
      </c>
      <c r="C176" s="124"/>
      <c r="D176" s="124"/>
      <c r="E176" s="124"/>
      <c r="F176" s="124"/>
      <c r="G176" s="124"/>
      <c r="H176" s="124"/>
      <c r="I176" s="148">
        <f>I177+I185</f>
        <v>2839000000</v>
      </c>
      <c r="K176" s="128"/>
    </row>
    <row r="177" spans="1:11" s="141" customFormat="1" ht="20.100000000000001" customHeight="1">
      <c r="A177" s="149" t="s">
        <v>8</v>
      </c>
      <c r="B177" s="150" t="s">
        <v>7</v>
      </c>
      <c r="C177" s="124"/>
      <c r="D177" s="124"/>
      <c r="E177" s="124"/>
      <c r="F177" s="124"/>
      <c r="G177" s="124"/>
      <c r="H177" s="124"/>
      <c r="I177" s="151">
        <f>I178+I183</f>
        <v>2417000000</v>
      </c>
      <c r="J177" s="227"/>
    </row>
    <row r="178" spans="1:11" ht="20.100000000000001" customHeight="1">
      <c r="A178" s="136" t="s">
        <v>14</v>
      </c>
      <c r="B178" s="153" t="s">
        <v>67</v>
      </c>
      <c r="C178" s="124">
        <v>1029495</v>
      </c>
      <c r="D178" s="124">
        <v>412</v>
      </c>
      <c r="E178" s="124">
        <v>341</v>
      </c>
      <c r="F178" s="124">
        <v>13</v>
      </c>
      <c r="G178" s="124"/>
      <c r="H178" s="124">
        <v>200</v>
      </c>
      <c r="I178" s="154">
        <f>I179+I182</f>
        <v>2124000000</v>
      </c>
      <c r="K178" s="128"/>
    </row>
    <row r="179" spans="1:11" ht="20.100000000000001" customHeight="1">
      <c r="A179" s="155" t="s">
        <v>96</v>
      </c>
      <c r="B179" s="156" t="s">
        <v>29</v>
      </c>
      <c r="C179" s="126"/>
      <c r="D179" s="126"/>
      <c r="E179" s="126"/>
      <c r="F179" s="126"/>
      <c r="G179" s="126"/>
      <c r="H179" s="126"/>
      <c r="I179" s="157">
        <f>I180+I181</f>
        <v>1881000000</v>
      </c>
      <c r="K179" s="128"/>
    </row>
    <row r="180" spans="1:11" ht="33">
      <c r="A180" s="155"/>
      <c r="B180" s="158" t="s">
        <v>39</v>
      </c>
      <c r="C180" s="125"/>
      <c r="D180" s="125"/>
      <c r="E180" s="125"/>
      <c r="F180" s="125"/>
      <c r="G180" s="125"/>
      <c r="H180" s="125"/>
      <c r="I180" s="159">
        <v>1409000000</v>
      </c>
      <c r="K180" s="128"/>
    </row>
    <row r="181" spans="1:11" ht="20.100000000000001" customHeight="1">
      <c r="A181" s="155"/>
      <c r="B181" s="158" t="s">
        <v>10</v>
      </c>
      <c r="C181" s="125"/>
      <c r="D181" s="125"/>
      <c r="E181" s="125"/>
      <c r="F181" s="125"/>
      <c r="G181" s="125"/>
      <c r="H181" s="125"/>
      <c r="I181" s="159">
        <v>472000000</v>
      </c>
      <c r="K181" s="128"/>
    </row>
    <row r="182" spans="1:11" ht="33">
      <c r="A182" s="155" t="s">
        <v>98</v>
      </c>
      <c r="B182" s="156" t="s">
        <v>352</v>
      </c>
      <c r="C182" s="126"/>
      <c r="D182" s="126"/>
      <c r="E182" s="126"/>
      <c r="F182" s="126"/>
      <c r="G182" s="126"/>
      <c r="H182" s="126"/>
      <c r="I182" s="140">
        <v>243000000</v>
      </c>
      <c r="K182" s="128"/>
    </row>
    <row r="183" spans="1:11">
      <c r="A183" s="136" t="s">
        <v>15</v>
      </c>
      <c r="B183" s="160" t="s">
        <v>69</v>
      </c>
      <c r="C183" s="143">
        <v>1029495</v>
      </c>
      <c r="D183" s="143">
        <v>412</v>
      </c>
      <c r="E183" s="143">
        <v>341</v>
      </c>
      <c r="F183" s="143">
        <v>14</v>
      </c>
      <c r="G183" s="143"/>
      <c r="H183" s="143">
        <v>200</v>
      </c>
      <c r="I183" s="138">
        <f>I184</f>
        <v>293000000</v>
      </c>
      <c r="K183" s="128"/>
    </row>
    <row r="184" spans="1:11" ht="33">
      <c r="A184" s="136"/>
      <c r="B184" s="156" t="s">
        <v>368</v>
      </c>
      <c r="C184" s="126"/>
      <c r="D184" s="126"/>
      <c r="E184" s="126"/>
      <c r="F184" s="126" t="s">
        <v>339</v>
      </c>
      <c r="G184" s="126"/>
      <c r="H184" s="126">
        <v>200</v>
      </c>
      <c r="I184" s="140">
        <v>293000000</v>
      </c>
      <c r="K184" s="128"/>
    </row>
    <row r="185" spans="1:11" s="141" customFormat="1" ht="20.100000000000001" customHeight="1">
      <c r="A185" s="149" t="s">
        <v>9</v>
      </c>
      <c r="B185" s="150" t="s">
        <v>32</v>
      </c>
      <c r="C185" s="124"/>
      <c r="D185" s="124"/>
      <c r="E185" s="124"/>
      <c r="F185" s="124"/>
      <c r="G185" s="124"/>
      <c r="H185" s="124"/>
      <c r="I185" s="151">
        <f>I186+I194</f>
        <v>422000000</v>
      </c>
      <c r="J185" s="227"/>
    </row>
    <row r="186" spans="1:11" ht="20.100000000000001" customHeight="1">
      <c r="A186" s="136" t="s">
        <v>14</v>
      </c>
      <c r="B186" s="153" t="s">
        <v>66</v>
      </c>
      <c r="C186" s="124">
        <v>1029495</v>
      </c>
      <c r="D186" s="124">
        <v>412</v>
      </c>
      <c r="E186" s="124">
        <v>341</v>
      </c>
      <c r="F186" s="124">
        <v>12</v>
      </c>
      <c r="G186" s="124"/>
      <c r="H186" s="124">
        <v>200</v>
      </c>
      <c r="I186" s="138">
        <f>I187+I188</f>
        <v>422000000</v>
      </c>
      <c r="K186" s="128"/>
    </row>
    <row r="187" spans="1:11" ht="20.100000000000001" customHeight="1">
      <c r="A187" s="155" t="s">
        <v>96</v>
      </c>
      <c r="B187" s="161" t="s">
        <v>36</v>
      </c>
      <c r="C187" s="162"/>
      <c r="D187" s="162"/>
      <c r="E187" s="162"/>
      <c r="F187" s="162"/>
      <c r="G187" s="162"/>
      <c r="H187" s="162"/>
      <c r="I187" s="157">
        <v>24000000</v>
      </c>
      <c r="K187" s="128"/>
    </row>
    <row r="188" spans="1:11" ht="20.100000000000001" customHeight="1">
      <c r="A188" s="155" t="s">
        <v>98</v>
      </c>
      <c r="B188" s="161" t="s">
        <v>446</v>
      </c>
      <c r="C188" s="162"/>
      <c r="D188" s="162"/>
      <c r="E188" s="162"/>
      <c r="F188" s="162"/>
      <c r="G188" s="162"/>
      <c r="H188" s="162"/>
      <c r="I188" s="157">
        <f>SUM(I189:I193)</f>
        <v>398000000</v>
      </c>
      <c r="K188" s="128"/>
    </row>
    <row r="189" spans="1:11" s="141" customFormat="1" ht="20.100000000000001" customHeight="1">
      <c r="A189" s="195"/>
      <c r="B189" s="184" t="s">
        <v>350</v>
      </c>
      <c r="C189" s="204"/>
      <c r="D189" s="204"/>
      <c r="E189" s="204"/>
      <c r="F189" s="204"/>
      <c r="G189" s="204"/>
      <c r="H189" s="204"/>
      <c r="I189" s="165">
        <v>10000000</v>
      </c>
      <c r="J189" s="227"/>
    </row>
    <row r="190" spans="1:11" s="141" customFormat="1" ht="20.100000000000001" customHeight="1">
      <c r="A190" s="195"/>
      <c r="B190" s="184" t="s">
        <v>353</v>
      </c>
      <c r="C190" s="204"/>
      <c r="D190" s="204"/>
      <c r="E190" s="204"/>
      <c r="F190" s="204"/>
      <c r="G190" s="204"/>
      <c r="H190" s="204"/>
      <c r="I190" s="165">
        <v>77000000</v>
      </c>
      <c r="J190" s="227"/>
    </row>
    <row r="191" spans="1:11" s="141" customFormat="1" ht="20.100000000000001" customHeight="1">
      <c r="A191" s="195"/>
      <c r="B191" s="184" t="s">
        <v>47</v>
      </c>
      <c r="C191" s="204"/>
      <c r="D191" s="204"/>
      <c r="E191" s="204"/>
      <c r="F191" s="204"/>
      <c r="G191" s="204"/>
      <c r="H191" s="204"/>
      <c r="I191" s="165">
        <v>189000000</v>
      </c>
      <c r="J191" s="227"/>
    </row>
    <row r="192" spans="1:11" s="141" customFormat="1" ht="33">
      <c r="A192" s="149"/>
      <c r="B192" s="184" t="s">
        <v>354</v>
      </c>
      <c r="C192" s="204"/>
      <c r="D192" s="204"/>
      <c r="E192" s="204"/>
      <c r="F192" s="204"/>
      <c r="G192" s="204"/>
      <c r="H192" s="204"/>
      <c r="I192" s="165">
        <v>99000000</v>
      </c>
      <c r="J192" s="227"/>
    </row>
    <row r="193" spans="1:11" s="141" customFormat="1" ht="20.100000000000001" customHeight="1">
      <c r="A193" s="149"/>
      <c r="B193" s="184" t="s">
        <v>351</v>
      </c>
      <c r="C193" s="204"/>
      <c r="D193" s="204"/>
      <c r="E193" s="204"/>
      <c r="F193" s="204"/>
      <c r="G193" s="204"/>
      <c r="H193" s="204"/>
      <c r="I193" s="165">
        <v>23000000</v>
      </c>
      <c r="J193" s="227"/>
    </row>
    <row r="194" spans="1:11" s="141" customFormat="1" ht="20.100000000000001" customHeight="1">
      <c r="A194" s="136" t="s">
        <v>15</v>
      </c>
      <c r="B194" s="160" t="s">
        <v>70</v>
      </c>
      <c r="C194" s="143">
        <v>1029495</v>
      </c>
      <c r="D194" s="143">
        <v>412</v>
      </c>
      <c r="E194" s="143">
        <v>341</v>
      </c>
      <c r="F194" s="143">
        <v>14</v>
      </c>
      <c r="G194" s="143"/>
      <c r="H194" s="143">
        <v>200</v>
      </c>
      <c r="I194" s="154">
        <f>I195</f>
        <v>0</v>
      </c>
      <c r="J194" s="227"/>
    </row>
    <row r="195" spans="1:11" s="217" customFormat="1" ht="33">
      <c r="A195" s="216"/>
      <c r="B195" s="209" t="s">
        <v>88</v>
      </c>
      <c r="C195" s="210"/>
      <c r="D195" s="210"/>
      <c r="E195" s="210"/>
      <c r="F195" s="210" t="s">
        <v>341</v>
      </c>
      <c r="G195" s="210"/>
      <c r="H195" s="210">
        <v>200</v>
      </c>
      <c r="I195" s="211"/>
      <c r="J195" s="234"/>
    </row>
    <row r="196" spans="1:11" ht="33">
      <c r="A196" s="136">
        <v>2</v>
      </c>
      <c r="B196" s="137" t="s">
        <v>34</v>
      </c>
      <c r="C196" s="124"/>
      <c r="D196" s="124"/>
      <c r="E196" s="124"/>
      <c r="F196" s="124"/>
      <c r="G196" s="124"/>
      <c r="H196" s="124"/>
      <c r="I196" s="148">
        <f>I197+I204</f>
        <v>6235000000</v>
      </c>
      <c r="K196" s="128"/>
    </row>
    <row r="197" spans="1:11">
      <c r="A197" s="136" t="s">
        <v>12</v>
      </c>
      <c r="B197" s="153" t="s">
        <v>7</v>
      </c>
      <c r="C197" s="124"/>
      <c r="D197" s="124"/>
      <c r="E197" s="124"/>
      <c r="F197" s="124"/>
      <c r="G197" s="124"/>
      <c r="H197" s="124"/>
      <c r="I197" s="154">
        <f>I198+I202</f>
        <v>4266000000</v>
      </c>
      <c r="K197" s="128"/>
    </row>
    <row r="198" spans="1:11">
      <c r="A198" s="136" t="s">
        <v>14</v>
      </c>
      <c r="B198" s="153" t="s">
        <v>67</v>
      </c>
      <c r="C198" s="124">
        <v>1029495</v>
      </c>
      <c r="D198" s="124">
        <v>412</v>
      </c>
      <c r="E198" s="124">
        <v>281</v>
      </c>
      <c r="F198" s="124">
        <v>13</v>
      </c>
      <c r="G198" s="124"/>
      <c r="H198" s="124">
        <v>200</v>
      </c>
      <c r="I198" s="154">
        <f>I199</f>
        <v>3677000000</v>
      </c>
      <c r="K198" s="128"/>
    </row>
    <row r="199" spans="1:11">
      <c r="A199" s="136"/>
      <c r="B199" s="156" t="s">
        <v>72</v>
      </c>
      <c r="C199" s="126"/>
      <c r="D199" s="126"/>
      <c r="E199" s="126"/>
      <c r="F199" s="126"/>
      <c r="G199" s="126"/>
      <c r="H199" s="126"/>
      <c r="I199" s="157">
        <f>I200+I201</f>
        <v>3677000000</v>
      </c>
      <c r="K199" s="128"/>
    </row>
    <row r="200" spans="1:11" ht="33">
      <c r="A200" s="136"/>
      <c r="B200" s="158" t="s">
        <v>40</v>
      </c>
      <c r="C200" s="125"/>
      <c r="D200" s="125"/>
      <c r="E200" s="125"/>
      <c r="F200" s="125"/>
      <c r="G200" s="125"/>
      <c r="H200" s="125"/>
      <c r="I200" s="159">
        <v>2830000000</v>
      </c>
      <c r="K200" s="128"/>
    </row>
    <row r="201" spans="1:11">
      <c r="A201" s="136"/>
      <c r="B201" s="185" t="s">
        <v>10</v>
      </c>
      <c r="C201" s="126"/>
      <c r="D201" s="126"/>
      <c r="E201" s="126"/>
      <c r="F201" s="126"/>
      <c r="G201" s="126"/>
      <c r="H201" s="126"/>
      <c r="I201" s="159">
        <v>847000000</v>
      </c>
      <c r="K201" s="128"/>
    </row>
    <row r="202" spans="1:11" ht="20.100000000000001" customHeight="1">
      <c r="A202" s="136" t="s">
        <v>15</v>
      </c>
      <c r="B202" s="160" t="s">
        <v>69</v>
      </c>
      <c r="C202" s="143">
        <v>1029495</v>
      </c>
      <c r="D202" s="143">
        <v>412</v>
      </c>
      <c r="E202" s="143">
        <v>281</v>
      </c>
      <c r="F202" s="143">
        <v>14</v>
      </c>
      <c r="G202" s="143"/>
      <c r="H202" s="143">
        <v>200</v>
      </c>
      <c r="I202" s="138">
        <f>I203</f>
        <v>589000000</v>
      </c>
      <c r="K202" s="128"/>
    </row>
    <row r="203" spans="1:11" ht="33">
      <c r="A203" s="136"/>
      <c r="B203" s="156" t="s">
        <v>369</v>
      </c>
      <c r="C203" s="126"/>
      <c r="D203" s="126"/>
      <c r="E203" s="126"/>
      <c r="F203" s="126" t="s">
        <v>339</v>
      </c>
      <c r="G203" s="126"/>
      <c r="H203" s="126">
        <v>200</v>
      </c>
      <c r="I203" s="140">
        <v>589000000</v>
      </c>
      <c r="K203" s="128"/>
    </row>
    <row r="204" spans="1:11" ht="21.6" customHeight="1">
      <c r="A204" s="136" t="s">
        <v>13</v>
      </c>
      <c r="B204" s="153" t="s">
        <v>461</v>
      </c>
      <c r="C204" s="124">
        <v>1029495</v>
      </c>
      <c r="D204" s="124">
        <v>412</v>
      </c>
      <c r="E204" s="124">
        <v>281</v>
      </c>
      <c r="F204" s="124">
        <v>12</v>
      </c>
      <c r="G204" s="124"/>
      <c r="H204" s="124">
        <v>200</v>
      </c>
      <c r="I204" s="154">
        <f>SUM(I205:I210)</f>
        <v>1969000000</v>
      </c>
      <c r="K204" s="128"/>
    </row>
    <row r="205" spans="1:11">
      <c r="A205" s="155" t="s">
        <v>14</v>
      </c>
      <c r="B205" s="142" t="s">
        <v>42</v>
      </c>
      <c r="C205" s="126"/>
      <c r="D205" s="126"/>
      <c r="E205" s="126"/>
      <c r="F205" s="126"/>
      <c r="G205" s="126"/>
      <c r="H205" s="126"/>
      <c r="I205" s="127">
        <v>551000000</v>
      </c>
      <c r="K205" s="128"/>
    </row>
    <row r="206" spans="1:11" ht="33">
      <c r="A206" s="155" t="s">
        <v>15</v>
      </c>
      <c r="B206" s="142" t="s">
        <v>356</v>
      </c>
      <c r="C206" s="126"/>
      <c r="D206" s="126"/>
      <c r="E206" s="126"/>
      <c r="F206" s="126"/>
      <c r="G206" s="126"/>
      <c r="H206" s="126"/>
      <c r="I206" s="127">
        <v>100000000</v>
      </c>
      <c r="K206" s="128"/>
    </row>
    <row r="207" spans="1:11">
      <c r="A207" s="155" t="s">
        <v>24</v>
      </c>
      <c r="B207" s="142" t="s">
        <v>445</v>
      </c>
      <c r="C207" s="126"/>
      <c r="D207" s="126"/>
      <c r="E207" s="126"/>
      <c r="F207" s="126"/>
      <c r="G207" s="126"/>
      <c r="H207" s="126"/>
      <c r="I207" s="127">
        <v>83000000</v>
      </c>
      <c r="K207" s="128"/>
    </row>
    <row r="208" spans="1:11" ht="49.5">
      <c r="A208" s="155" t="s">
        <v>313</v>
      </c>
      <c r="B208" s="142" t="s">
        <v>43</v>
      </c>
      <c r="C208" s="126"/>
      <c r="D208" s="126"/>
      <c r="E208" s="126"/>
      <c r="F208" s="126"/>
      <c r="G208" s="126"/>
      <c r="H208" s="126"/>
      <c r="I208" s="127">
        <v>1036000000</v>
      </c>
      <c r="K208" s="128"/>
    </row>
    <row r="209" spans="1:11" ht="42" customHeight="1">
      <c r="A209" s="155" t="s">
        <v>314</v>
      </c>
      <c r="B209" s="142" t="s">
        <v>355</v>
      </c>
      <c r="C209" s="126"/>
      <c r="D209" s="126"/>
      <c r="E209" s="126"/>
      <c r="F209" s="126"/>
      <c r="G209" s="126"/>
      <c r="H209" s="126"/>
      <c r="I209" s="127">
        <v>19000000</v>
      </c>
      <c r="K209" s="128"/>
    </row>
    <row r="210" spans="1:11">
      <c r="A210" s="155" t="s">
        <v>315</v>
      </c>
      <c r="B210" s="142" t="s">
        <v>44</v>
      </c>
      <c r="C210" s="126"/>
      <c r="D210" s="126"/>
      <c r="E210" s="126"/>
      <c r="F210" s="126"/>
      <c r="G210" s="126"/>
      <c r="H210" s="126"/>
      <c r="I210" s="127">
        <v>180000000</v>
      </c>
      <c r="K210" s="128"/>
    </row>
    <row r="211" spans="1:11" ht="33">
      <c r="A211" s="136">
        <v>3</v>
      </c>
      <c r="B211" s="137" t="s">
        <v>471</v>
      </c>
      <c r="C211" s="124">
        <v>1029495</v>
      </c>
      <c r="D211" s="124">
        <v>412</v>
      </c>
      <c r="E211" s="124">
        <v>278</v>
      </c>
      <c r="F211" s="124">
        <v>12</v>
      </c>
      <c r="G211" s="124"/>
      <c r="H211" s="124">
        <v>200</v>
      </c>
      <c r="I211" s="148">
        <f>+I212</f>
        <v>100000000</v>
      </c>
      <c r="K211" s="128"/>
    </row>
    <row r="212" spans="1:11" ht="20.100000000000001" customHeight="1">
      <c r="A212" s="136"/>
      <c r="B212" s="156" t="s">
        <v>45</v>
      </c>
      <c r="C212" s="126"/>
      <c r="D212" s="126"/>
      <c r="E212" s="126"/>
      <c r="F212" s="126"/>
      <c r="G212" s="126"/>
      <c r="H212" s="126"/>
      <c r="I212" s="186">
        <v>100000000</v>
      </c>
      <c r="K212" s="128"/>
    </row>
    <row r="213" spans="1:11">
      <c r="A213" s="205" t="s">
        <v>102</v>
      </c>
      <c r="B213" s="206" t="s">
        <v>306</v>
      </c>
      <c r="C213" s="207">
        <v>1029500</v>
      </c>
      <c r="D213" s="207">
        <v>412</v>
      </c>
      <c r="E213" s="207"/>
      <c r="F213" s="207"/>
      <c r="G213" s="207"/>
      <c r="H213" s="207"/>
      <c r="I213" s="208">
        <f>I214+I233+I258</f>
        <v>23486000000</v>
      </c>
      <c r="J213" s="225">
        <f>I213+10000000</f>
        <v>23496000000</v>
      </c>
      <c r="K213" s="128"/>
    </row>
    <row r="214" spans="1:11">
      <c r="A214" s="136">
        <v>1</v>
      </c>
      <c r="B214" s="137" t="s">
        <v>6</v>
      </c>
      <c r="C214" s="124"/>
      <c r="D214" s="124"/>
      <c r="E214" s="124"/>
      <c r="F214" s="124"/>
      <c r="G214" s="124"/>
      <c r="H214" s="124"/>
      <c r="I214" s="148">
        <f>I215+I224</f>
        <v>7210000000</v>
      </c>
      <c r="K214" s="128"/>
    </row>
    <row r="215" spans="1:11" ht="21.6" customHeight="1">
      <c r="A215" s="136" t="s">
        <v>8</v>
      </c>
      <c r="B215" s="153" t="s">
        <v>7</v>
      </c>
      <c r="C215" s="124"/>
      <c r="D215" s="124"/>
      <c r="E215" s="124"/>
      <c r="F215" s="124"/>
      <c r="G215" s="124"/>
      <c r="H215" s="124"/>
      <c r="I215" s="154">
        <f>I216+I222</f>
        <v>2812000000</v>
      </c>
      <c r="K215" s="128"/>
    </row>
    <row r="216" spans="1:11" ht="21.6" customHeight="1">
      <c r="A216" s="136" t="s">
        <v>14</v>
      </c>
      <c r="B216" s="153" t="s">
        <v>67</v>
      </c>
      <c r="C216" s="124">
        <v>1029500</v>
      </c>
      <c r="D216" s="124">
        <v>412</v>
      </c>
      <c r="E216" s="124">
        <v>341</v>
      </c>
      <c r="F216" s="124">
        <v>13</v>
      </c>
      <c r="G216" s="124"/>
      <c r="H216" s="124">
        <v>200</v>
      </c>
      <c r="I216" s="154">
        <f>I217+I221+I220</f>
        <v>2452000000</v>
      </c>
      <c r="K216" s="128"/>
    </row>
    <row r="217" spans="1:11" ht="21.6" customHeight="1">
      <c r="A217" s="155" t="s">
        <v>96</v>
      </c>
      <c r="B217" s="156" t="s">
        <v>46</v>
      </c>
      <c r="C217" s="126"/>
      <c r="D217" s="126"/>
      <c r="E217" s="126"/>
      <c r="F217" s="126"/>
      <c r="G217" s="126"/>
      <c r="H217" s="126"/>
      <c r="I217" s="157">
        <f>I218+I219</f>
        <v>2233000000</v>
      </c>
      <c r="K217" s="128"/>
    </row>
    <row r="218" spans="1:11" ht="33">
      <c r="A218" s="155"/>
      <c r="B218" s="158" t="s">
        <v>35</v>
      </c>
      <c r="C218" s="125"/>
      <c r="D218" s="125"/>
      <c r="E218" s="125"/>
      <c r="F218" s="125"/>
      <c r="G218" s="125"/>
      <c r="H218" s="125"/>
      <c r="I218" s="159">
        <v>1731000000</v>
      </c>
      <c r="K218" s="128"/>
    </row>
    <row r="219" spans="1:11">
      <c r="A219" s="155"/>
      <c r="B219" s="158" t="s">
        <v>10</v>
      </c>
      <c r="C219" s="125"/>
      <c r="D219" s="125"/>
      <c r="E219" s="125"/>
      <c r="F219" s="125"/>
      <c r="G219" s="125"/>
      <c r="H219" s="125"/>
      <c r="I219" s="159">
        <v>502000000</v>
      </c>
      <c r="K219" s="128"/>
    </row>
    <row r="220" spans="1:11" ht="33">
      <c r="A220" s="155"/>
      <c r="B220" s="158" t="s">
        <v>346</v>
      </c>
      <c r="C220" s="125"/>
      <c r="D220" s="125"/>
      <c r="E220" s="125"/>
      <c r="F220" s="125"/>
      <c r="G220" s="125"/>
      <c r="H220" s="125"/>
      <c r="I220" s="159"/>
      <c r="K220" s="128"/>
    </row>
    <row r="221" spans="1:11" ht="33">
      <c r="A221" s="155" t="s">
        <v>98</v>
      </c>
      <c r="B221" s="156" t="s">
        <v>352</v>
      </c>
      <c r="C221" s="126"/>
      <c r="D221" s="126"/>
      <c r="E221" s="126"/>
      <c r="F221" s="126"/>
      <c r="G221" s="126"/>
      <c r="H221" s="126"/>
      <c r="I221" s="140">
        <v>219000000</v>
      </c>
      <c r="K221" s="128"/>
    </row>
    <row r="222" spans="1:11">
      <c r="A222" s="136" t="s">
        <v>15</v>
      </c>
      <c r="B222" s="160" t="s">
        <v>69</v>
      </c>
      <c r="C222" s="143">
        <v>1029500</v>
      </c>
      <c r="D222" s="143">
        <v>412</v>
      </c>
      <c r="E222" s="143">
        <v>341</v>
      </c>
      <c r="F222" s="143">
        <v>14</v>
      </c>
      <c r="G222" s="143"/>
      <c r="H222" s="143">
        <v>200</v>
      </c>
      <c r="I222" s="138">
        <f>I223</f>
        <v>360000000</v>
      </c>
      <c r="K222" s="128"/>
    </row>
    <row r="223" spans="1:11" ht="33">
      <c r="A223" s="136"/>
      <c r="B223" s="156" t="s">
        <v>365</v>
      </c>
      <c r="C223" s="126"/>
      <c r="D223" s="126"/>
      <c r="E223" s="126"/>
      <c r="F223" s="126" t="s">
        <v>339</v>
      </c>
      <c r="G223" s="126"/>
      <c r="H223" s="126">
        <v>200</v>
      </c>
      <c r="I223" s="140">
        <v>360000000</v>
      </c>
      <c r="K223" s="128"/>
    </row>
    <row r="224" spans="1:11">
      <c r="A224" s="136" t="s">
        <v>9</v>
      </c>
      <c r="B224" s="153" t="s">
        <v>41</v>
      </c>
      <c r="C224" s="124">
        <v>1029500</v>
      </c>
      <c r="D224" s="124">
        <v>412</v>
      </c>
      <c r="E224" s="124">
        <v>341</v>
      </c>
      <c r="F224" s="124">
        <v>12</v>
      </c>
      <c r="G224" s="124"/>
      <c r="H224" s="124">
        <v>200</v>
      </c>
      <c r="I224" s="154">
        <f>+I225+I226</f>
        <v>4398000000</v>
      </c>
      <c r="K224" s="128"/>
    </row>
    <row r="225" spans="1:11">
      <c r="A225" s="155" t="s">
        <v>14</v>
      </c>
      <c r="B225" s="161" t="s">
        <v>36</v>
      </c>
      <c r="C225" s="162"/>
      <c r="D225" s="162"/>
      <c r="E225" s="162"/>
      <c r="F225" s="162"/>
      <c r="G225" s="162"/>
      <c r="H225" s="162"/>
      <c r="I225" s="157">
        <v>54000000</v>
      </c>
      <c r="K225" s="128"/>
    </row>
    <row r="226" spans="1:11">
      <c r="A226" s="155" t="s">
        <v>15</v>
      </c>
      <c r="B226" s="161" t="s">
        <v>446</v>
      </c>
      <c r="C226" s="162"/>
      <c r="D226" s="162"/>
      <c r="E226" s="162"/>
      <c r="F226" s="162"/>
      <c r="G226" s="162"/>
      <c r="H226" s="162"/>
      <c r="I226" s="127">
        <f>SUM(I227:I232)</f>
        <v>4344000000</v>
      </c>
      <c r="K226" s="128"/>
    </row>
    <row r="227" spans="1:11" s="141" customFormat="1" ht="17.25">
      <c r="A227" s="149"/>
      <c r="B227" s="185" t="s">
        <v>351</v>
      </c>
      <c r="C227" s="126"/>
      <c r="D227" s="126"/>
      <c r="E227" s="126"/>
      <c r="F227" s="126"/>
      <c r="G227" s="126"/>
      <c r="H227" s="126"/>
      <c r="I227" s="182">
        <v>41000000</v>
      </c>
      <c r="J227" s="227"/>
    </row>
    <row r="228" spans="1:11" s="141" customFormat="1" ht="17.25">
      <c r="A228" s="149"/>
      <c r="B228" s="158" t="s">
        <v>357</v>
      </c>
      <c r="C228" s="125"/>
      <c r="D228" s="125"/>
      <c r="E228" s="125"/>
      <c r="F228" s="125"/>
      <c r="G228" s="125"/>
      <c r="H228" s="125"/>
      <c r="I228" s="182">
        <v>16000000</v>
      </c>
      <c r="J228" s="227"/>
    </row>
    <row r="229" spans="1:11" s="141" customFormat="1" ht="24.6" customHeight="1">
      <c r="A229" s="149"/>
      <c r="B229" s="185" t="s">
        <v>350</v>
      </c>
      <c r="C229" s="126"/>
      <c r="D229" s="126"/>
      <c r="E229" s="126"/>
      <c r="F229" s="126"/>
      <c r="G229" s="126"/>
      <c r="H229" s="126"/>
      <c r="I229" s="182">
        <v>10000000</v>
      </c>
      <c r="J229" s="227"/>
    </row>
    <row r="230" spans="1:11" s="141" customFormat="1" ht="21.6" customHeight="1">
      <c r="A230" s="149"/>
      <c r="B230" s="158" t="s">
        <v>448</v>
      </c>
      <c r="C230" s="125"/>
      <c r="D230" s="125"/>
      <c r="E230" s="125"/>
      <c r="F230" s="125"/>
      <c r="G230" s="125"/>
      <c r="H230" s="125"/>
      <c r="I230" s="182">
        <v>149000000</v>
      </c>
      <c r="J230" s="227"/>
    </row>
    <row r="231" spans="1:11" s="141" customFormat="1" ht="21.6" customHeight="1">
      <c r="A231" s="149"/>
      <c r="B231" s="158" t="s">
        <v>47</v>
      </c>
      <c r="C231" s="125"/>
      <c r="D231" s="125"/>
      <c r="E231" s="125"/>
      <c r="F231" s="125"/>
      <c r="G231" s="125"/>
      <c r="H231" s="125"/>
      <c r="I231" s="182">
        <v>3628000000</v>
      </c>
      <c r="J231" s="227"/>
    </row>
    <row r="232" spans="1:11" s="141" customFormat="1" ht="21.6" customHeight="1">
      <c r="A232" s="149"/>
      <c r="B232" s="185" t="s">
        <v>447</v>
      </c>
      <c r="C232" s="125"/>
      <c r="D232" s="125"/>
      <c r="E232" s="125"/>
      <c r="F232" s="125"/>
      <c r="G232" s="125"/>
      <c r="H232" s="125"/>
      <c r="I232" s="182">
        <v>500000000</v>
      </c>
      <c r="J232" s="227"/>
    </row>
    <row r="233" spans="1:11" ht="33">
      <c r="A233" s="136">
        <v>2</v>
      </c>
      <c r="B233" s="137" t="s">
        <v>34</v>
      </c>
      <c r="C233" s="124"/>
      <c r="D233" s="124"/>
      <c r="E233" s="124"/>
      <c r="F233" s="124"/>
      <c r="G233" s="124"/>
      <c r="H233" s="124"/>
      <c r="I233" s="148">
        <f>I234+I241</f>
        <v>16156000000</v>
      </c>
      <c r="K233" s="128"/>
    </row>
    <row r="234" spans="1:11" ht="23.25" customHeight="1">
      <c r="A234" s="136" t="s">
        <v>12</v>
      </c>
      <c r="B234" s="153" t="s">
        <v>7</v>
      </c>
      <c r="C234" s="124"/>
      <c r="D234" s="124"/>
      <c r="E234" s="124"/>
      <c r="F234" s="124"/>
      <c r="G234" s="124"/>
      <c r="H234" s="124"/>
      <c r="I234" s="154">
        <f>I235+I239</f>
        <v>5724000000</v>
      </c>
      <c r="K234" s="128"/>
    </row>
    <row r="235" spans="1:11" ht="23.25" customHeight="1">
      <c r="A235" s="136" t="s">
        <v>14</v>
      </c>
      <c r="B235" s="153" t="s">
        <v>67</v>
      </c>
      <c r="C235" s="124">
        <v>1029500</v>
      </c>
      <c r="D235" s="124">
        <v>412</v>
      </c>
      <c r="E235" s="124">
        <v>281</v>
      </c>
      <c r="F235" s="124">
        <v>13</v>
      </c>
      <c r="G235" s="124"/>
      <c r="H235" s="124">
        <v>200</v>
      </c>
      <c r="I235" s="154">
        <f>I236</f>
        <v>4922000000</v>
      </c>
      <c r="K235" s="128"/>
    </row>
    <row r="236" spans="1:11" ht="22.15" customHeight="1">
      <c r="A236" s="136"/>
      <c r="B236" s="156" t="s">
        <v>73</v>
      </c>
      <c r="C236" s="126"/>
      <c r="D236" s="126"/>
      <c r="E236" s="126"/>
      <c r="F236" s="126"/>
      <c r="G236" s="126"/>
      <c r="H236" s="126"/>
      <c r="I236" s="157">
        <f>I237+I238</f>
        <v>4922000000</v>
      </c>
      <c r="K236" s="128"/>
    </row>
    <row r="237" spans="1:11" ht="38.25" customHeight="1">
      <c r="A237" s="136"/>
      <c r="B237" s="158" t="s">
        <v>48</v>
      </c>
      <c r="C237" s="125"/>
      <c r="D237" s="125"/>
      <c r="E237" s="125"/>
      <c r="F237" s="125"/>
      <c r="G237" s="125"/>
      <c r="H237" s="125"/>
      <c r="I237" s="159">
        <v>3854000000</v>
      </c>
      <c r="K237" s="128"/>
    </row>
    <row r="238" spans="1:11" ht="21.6" customHeight="1">
      <c r="A238" s="136"/>
      <c r="B238" s="158" t="s">
        <v>10</v>
      </c>
      <c r="C238" s="125"/>
      <c r="D238" s="125"/>
      <c r="E238" s="125"/>
      <c r="F238" s="125"/>
      <c r="G238" s="125"/>
      <c r="H238" s="125"/>
      <c r="I238" s="159">
        <v>1068000000</v>
      </c>
      <c r="K238" s="128"/>
    </row>
    <row r="239" spans="1:11" ht="21.6" customHeight="1">
      <c r="A239" s="136" t="s">
        <v>15</v>
      </c>
      <c r="B239" s="153" t="s">
        <v>69</v>
      </c>
      <c r="C239" s="124">
        <v>1029500</v>
      </c>
      <c r="D239" s="124">
        <v>412</v>
      </c>
      <c r="E239" s="124">
        <v>281</v>
      </c>
      <c r="F239" s="124">
        <v>14</v>
      </c>
      <c r="G239" s="124"/>
      <c r="H239" s="124">
        <v>200</v>
      </c>
      <c r="I239" s="138">
        <f>I240</f>
        <v>802000000</v>
      </c>
      <c r="K239" s="128"/>
    </row>
    <row r="240" spans="1:11" ht="33">
      <c r="A240" s="136"/>
      <c r="B240" s="156" t="s">
        <v>370</v>
      </c>
      <c r="C240" s="126"/>
      <c r="D240" s="126"/>
      <c r="E240" s="126"/>
      <c r="F240" s="126" t="s">
        <v>339</v>
      </c>
      <c r="G240" s="126"/>
      <c r="H240" s="126">
        <v>200</v>
      </c>
      <c r="I240" s="140">
        <v>802000000</v>
      </c>
      <c r="K240" s="128"/>
    </row>
    <row r="241" spans="1:11" ht="20.100000000000001" customHeight="1">
      <c r="A241" s="136" t="s">
        <v>13</v>
      </c>
      <c r="B241" s="153" t="s">
        <v>461</v>
      </c>
      <c r="C241" s="124">
        <v>1029500</v>
      </c>
      <c r="D241" s="124">
        <v>412</v>
      </c>
      <c r="E241" s="124">
        <v>281</v>
      </c>
      <c r="F241" s="124">
        <v>12</v>
      </c>
      <c r="G241" s="124"/>
      <c r="H241" s="124">
        <v>200</v>
      </c>
      <c r="I241" s="154">
        <f>SUM(I242:I252)+SUM(I256:I257)</f>
        <v>10432000000</v>
      </c>
      <c r="K241" s="128"/>
    </row>
    <row r="242" spans="1:11" ht="20.100000000000001" customHeight="1">
      <c r="A242" s="155" t="s">
        <v>14</v>
      </c>
      <c r="B242" s="156" t="s">
        <v>49</v>
      </c>
      <c r="C242" s="126"/>
      <c r="D242" s="126"/>
      <c r="E242" s="126"/>
      <c r="F242" s="126"/>
      <c r="G242" s="126"/>
      <c r="H242" s="126"/>
      <c r="I242" s="157">
        <v>2031000000</v>
      </c>
      <c r="K242" s="128"/>
    </row>
    <row r="243" spans="1:11" ht="20.100000000000001" customHeight="1">
      <c r="A243" s="155" t="s">
        <v>15</v>
      </c>
      <c r="B243" s="156" t="s">
        <v>50</v>
      </c>
      <c r="C243" s="126"/>
      <c r="D243" s="126"/>
      <c r="E243" s="126"/>
      <c r="F243" s="126"/>
      <c r="G243" s="126"/>
      <c r="H243" s="126"/>
      <c r="I243" s="157">
        <v>171000000</v>
      </c>
      <c r="K243" s="128"/>
    </row>
    <row r="244" spans="1:11" ht="66">
      <c r="A244" s="155" t="s">
        <v>24</v>
      </c>
      <c r="B244" s="156" t="s">
        <v>51</v>
      </c>
      <c r="C244" s="126"/>
      <c r="D244" s="126"/>
      <c r="E244" s="126"/>
      <c r="F244" s="126"/>
      <c r="G244" s="126"/>
      <c r="H244" s="126"/>
      <c r="I244" s="157">
        <v>0</v>
      </c>
      <c r="K244" s="128"/>
    </row>
    <row r="245" spans="1:11" ht="20.100000000000001" customHeight="1">
      <c r="A245" s="155" t="s">
        <v>313</v>
      </c>
      <c r="B245" s="156" t="s">
        <v>52</v>
      </c>
      <c r="C245" s="126"/>
      <c r="D245" s="126"/>
      <c r="E245" s="126"/>
      <c r="F245" s="126"/>
      <c r="G245" s="126"/>
      <c r="H245" s="126"/>
      <c r="I245" s="157">
        <v>2038000000</v>
      </c>
      <c r="K245" s="128"/>
    </row>
    <row r="246" spans="1:11" ht="20.100000000000001" customHeight="1">
      <c r="A246" s="155" t="s">
        <v>314</v>
      </c>
      <c r="B246" s="156" t="s">
        <v>53</v>
      </c>
      <c r="C246" s="126"/>
      <c r="D246" s="126"/>
      <c r="E246" s="126"/>
      <c r="F246" s="126"/>
      <c r="G246" s="126"/>
      <c r="H246" s="126"/>
      <c r="I246" s="157">
        <v>1330000000</v>
      </c>
      <c r="K246" s="128"/>
    </row>
    <row r="247" spans="1:11" ht="20.100000000000001" customHeight="1">
      <c r="A247" s="155" t="s">
        <v>315</v>
      </c>
      <c r="B247" s="156" t="s">
        <v>54</v>
      </c>
      <c r="C247" s="126"/>
      <c r="D247" s="126"/>
      <c r="E247" s="126"/>
      <c r="F247" s="126"/>
      <c r="G247" s="126"/>
      <c r="H247" s="126"/>
      <c r="I247" s="157">
        <v>70000000</v>
      </c>
      <c r="K247" s="128"/>
    </row>
    <row r="248" spans="1:11" ht="20.100000000000001" customHeight="1">
      <c r="A248" s="155" t="s">
        <v>316</v>
      </c>
      <c r="B248" s="156" t="s">
        <v>55</v>
      </c>
      <c r="C248" s="126"/>
      <c r="D248" s="126"/>
      <c r="E248" s="126"/>
      <c r="F248" s="126"/>
      <c r="G248" s="126"/>
      <c r="H248" s="126"/>
      <c r="I248" s="157">
        <v>860000000</v>
      </c>
      <c r="K248" s="128"/>
    </row>
    <row r="249" spans="1:11" ht="33">
      <c r="A249" s="155" t="s">
        <v>317</v>
      </c>
      <c r="B249" s="142" t="s">
        <v>56</v>
      </c>
      <c r="C249" s="126"/>
      <c r="D249" s="126"/>
      <c r="E249" s="126"/>
      <c r="F249" s="126"/>
      <c r="G249" s="126"/>
      <c r="H249" s="126"/>
      <c r="I249" s="157">
        <v>1490000000</v>
      </c>
      <c r="K249" s="128"/>
    </row>
    <row r="250" spans="1:11" ht="49.5">
      <c r="A250" s="155" t="s">
        <v>311</v>
      </c>
      <c r="B250" s="142" t="s">
        <v>385</v>
      </c>
      <c r="C250" s="125"/>
      <c r="D250" s="125"/>
      <c r="E250" s="125"/>
      <c r="F250" s="125"/>
      <c r="G250" s="125"/>
      <c r="H250" s="125"/>
      <c r="I250" s="157">
        <v>488000000</v>
      </c>
      <c r="K250" s="128"/>
    </row>
    <row r="251" spans="1:11" ht="33">
      <c r="A251" s="155" t="s">
        <v>318</v>
      </c>
      <c r="B251" s="156" t="s">
        <v>358</v>
      </c>
      <c r="C251" s="126"/>
      <c r="D251" s="126"/>
      <c r="E251" s="126"/>
      <c r="F251" s="126"/>
      <c r="G251" s="126"/>
      <c r="H251" s="126"/>
      <c r="I251" s="157">
        <v>0</v>
      </c>
      <c r="K251" s="128"/>
    </row>
    <row r="252" spans="1:11" ht="20.100000000000001" customHeight="1">
      <c r="A252" s="155" t="s">
        <v>319</v>
      </c>
      <c r="B252" s="142" t="s">
        <v>359</v>
      </c>
      <c r="C252" s="126"/>
      <c r="D252" s="126"/>
      <c r="E252" s="126"/>
      <c r="F252" s="126"/>
      <c r="G252" s="126"/>
      <c r="H252" s="126"/>
      <c r="I252" s="157">
        <f>SUM(I253:I255)</f>
        <v>1554000000</v>
      </c>
      <c r="K252" s="128"/>
    </row>
    <row r="253" spans="1:11" s="141" customFormat="1" ht="20.100000000000001" customHeight="1">
      <c r="A253" s="155"/>
      <c r="B253" s="187" t="s">
        <v>57</v>
      </c>
      <c r="C253" s="125"/>
      <c r="D253" s="125"/>
      <c r="E253" s="125"/>
      <c r="F253" s="125"/>
      <c r="G253" s="125"/>
      <c r="H253" s="125"/>
      <c r="I253" s="165">
        <v>104000000</v>
      </c>
      <c r="J253" s="227"/>
    </row>
    <row r="254" spans="1:11" s="141" customFormat="1" ht="20.100000000000001" customHeight="1">
      <c r="A254" s="155"/>
      <c r="B254" s="187" t="s">
        <v>58</v>
      </c>
      <c r="C254" s="125"/>
      <c r="D254" s="125"/>
      <c r="E254" s="125"/>
      <c r="F254" s="125"/>
      <c r="G254" s="125"/>
      <c r="H254" s="125"/>
      <c r="I254" s="165">
        <v>1300000000</v>
      </c>
      <c r="J254" s="227"/>
    </row>
    <row r="255" spans="1:11" s="141" customFormat="1" ht="20.100000000000001" customHeight="1">
      <c r="A255" s="155"/>
      <c r="B255" s="188" t="s">
        <v>59</v>
      </c>
      <c r="C255" s="126"/>
      <c r="D255" s="126"/>
      <c r="E255" s="126"/>
      <c r="F255" s="126"/>
      <c r="G255" s="126"/>
      <c r="H255" s="126"/>
      <c r="I255" s="165">
        <v>150000000</v>
      </c>
      <c r="J255" s="227"/>
    </row>
    <row r="256" spans="1:11" ht="20.100000000000001" customHeight="1">
      <c r="A256" s="155" t="s">
        <v>320</v>
      </c>
      <c r="B256" s="142" t="s">
        <v>60</v>
      </c>
      <c r="C256" s="126"/>
      <c r="D256" s="126"/>
      <c r="E256" s="126"/>
      <c r="F256" s="126"/>
      <c r="G256" s="126"/>
      <c r="H256" s="126"/>
      <c r="I256" s="157">
        <v>300000000</v>
      </c>
      <c r="K256" s="128"/>
    </row>
    <row r="257" spans="1:11" ht="20.100000000000001" customHeight="1">
      <c r="A257" s="155" t="s">
        <v>312</v>
      </c>
      <c r="B257" s="142" t="s">
        <v>61</v>
      </c>
      <c r="C257" s="126"/>
      <c r="D257" s="126"/>
      <c r="E257" s="126"/>
      <c r="F257" s="126"/>
      <c r="G257" s="126"/>
      <c r="H257" s="126"/>
      <c r="I257" s="157">
        <v>100000000</v>
      </c>
      <c r="K257" s="128"/>
    </row>
    <row r="258" spans="1:11" ht="33">
      <c r="A258" s="136">
        <v>3</v>
      </c>
      <c r="B258" s="137" t="s">
        <v>472</v>
      </c>
      <c r="C258" s="124">
        <v>1029500</v>
      </c>
      <c r="D258" s="124">
        <v>412</v>
      </c>
      <c r="E258" s="124">
        <v>251</v>
      </c>
      <c r="F258" s="124">
        <v>12</v>
      </c>
      <c r="G258" s="124"/>
      <c r="H258" s="124">
        <v>200</v>
      </c>
      <c r="I258" s="148">
        <f>+I259</f>
        <v>120000000</v>
      </c>
      <c r="K258" s="128"/>
    </row>
    <row r="259" spans="1:11" ht="33">
      <c r="A259" s="136"/>
      <c r="B259" s="156" t="s">
        <v>462</v>
      </c>
      <c r="C259" s="126"/>
      <c r="D259" s="126"/>
      <c r="E259" s="126"/>
      <c r="F259" s="126"/>
      <c r="G259" s="126"/>
      <c r="H259" s="126"/>
      <c r="I259" s="157">
        <v>120000000</v>
      </c>
      <c r="K259" s="128"/>
    </row>
    <row r="260" spans="1:11">
      <c r="A260" s="205" t="s">
        <v>103</v>
      </c>
      <c r="B260" s="206" t="s">
        <v>307</v>
      </c>
      <c r="C260" s="207">
        <v>1030351</v>
      </c>
      <c r="D260" s="207">
        <v>412</v>
      </c>
      <c r="E260" s="207"/>
      <c r="F260" s="207"/>
      <c r="G260" s="207"/>
      <c r="H260" s="207"/>
      <c r="I260" s="208">
        <f>I261</f>
        <v>11099000000</v>
      </c>
      <c r="J260" s="225">
        <f>10000000+I260</f>
        <v>11109000000</v>
      </c>
      <c r="K260" s="128"/>
    </row>
    <row r="261" spans="1:11" ht="33">
      <c r="A261" s="136"/>
      <c r="B261" s="137" t="s">
        <v>34</v>
      </c>
      <c r="C261" s="124"/>
      <c r="D261" s="124"/>
      <c r="E261" s="124"/>
      <c r="F261" s="124"/>
      <c r="G261" s="124"/>
      <c r="H261" s="124"/>
      <c r="I261" s="148">
        <f>+I262+I270</f>
        <v>11099000000</v>
      </c>
      <c r="K261" s="128"/>
    </row>
    <row r="262" spans="1:11" ht="20.100000000000001" customHeight="1">
      <c r="A262" s="136">
        <v>1</v>
      </c>
      <c r="B262" s="153" t="s">
        <v>7</v>
      </c>
      <c r="C262" s="124"/>
      <c r="D262" s="124"/>
      <c r="E262" s="124"/>
      <c r="F262" s="124"/>
      <c r="G262" s="124"/>
      <c r="H262" s="124"/>
      <c r="I262" s="154">
        <f>I263+I268</f>
        <v>5401000000</v>
      </c>
      <c r="K262" s="128"/>
    </row>
    <row r="263" spans="1:11" ht="20.100000000000001" customHeight="1">
      <c r="A263" s="136" t="s">
        <v>8</v>
      </c>
      <c r="B263" s="153" t="s">
        <v>74</v>
      </c>
      <c r="C263" s="124">
        <v>1030351</v>
      </c>
      <c r="D263" s="124">
        <v>412</v>
      </c>
      <c r="E263" s="124">
        <v>281</v>
      </c>
      <c r="F263" s="124">
        <v>13</v>
      </c>
      <c r="G263" s="124"/>
      <c r="H263" s="124">
        <v>200</v>
      </c>
      <c r="I263" s="154">
        <f>I264+I267</f>
        <v>4677000000</v>
      </c>
      <c r="K263" s="128"/>
    </row>
    <row r="264" spans="1:11" ht="20.100000000000001" customHeight="1">
      <c r="A264" s="155" t="s">
        <v>14</v>
      </c>
      <c r="B264" s="156" t="s">
        <v>329</v>
      </c>
      <c r="C264" s="126"/>
      <c r="D264" s="126"/>
      <c r="E264" s="126"/>
      <c r="F264" s="126"/>
      <c r="G264" s="126"/>
      <c r="H264" s="126"/>
      <c r="I264" s="157">
        <f>I265+I266</f>
        <v>4521000000</v>
      </c>
      <c r="K264" s="128"/>
    </row>
    <row r="265" spans="1:11" ht="33">
      <c r="A265" s="155"/>
      <c r="B265" s="158" t="s">
        <v>62</v>
      </c>
      <c r="C265" s="125"/>
      <c r="D265" s="125"/>
      <c r="E265" s="125"/>
      <c r="F265" s="125"/>
      <c r="G265" s="125"/>
      <c r="H265" s="125"/>
      <c r="I265" s="159">
        <v>3482000000</v>
      </c>
      <c r="K265" s="128"/>
    </row>
    <row r="266" spans="1:11">
      <c r="A266" s="155"/>
      <c r="B266" s="158" t="s">
        <v>10</v>
      </c>
      <c r="C266" s="125"/>
      <c r="D266" s="125"/>
      <c r="E266" s="125"/>
      <c r="F266" s="125"/>
      <c r="G266" s="125"/>
      <c r="H266" s="125"/>
      <c r="I266" s="140">
        <v>1039000000</v>
      </c>
      <c r="K266" s="128"/>
    </row>
    <row r="267" spans="1:11" ht="33">
      <c r="A267" s="155" t="s">
        <v>15</v>
      </c>
      <c r="B267" s="156" t="s">
        <v>375</v>
      </c>
      <c r="C267" s="126"/>
      <c r="D267" s="126"/>
      <c r="E267" s="126"/>
      <c r="F267" s="126"/>
      <c r="G267" s="126"/>
      <c r="H267" s="126"/>
      <c r="I267" s="140">
        <v>156000000</v>
      </c>
      <c r="K267" s="128"/>
    </row>
    <row r="268" spans="1:11" ht="20.100000000000001" customHeight="1">
      <c r="A268" s="136" t="s">
        <v>9</v>
      </c>
      <c r="B268" s="153" t="s">
        <v>69</v>
      </c>
      <c r="C268" s="124">
        <v>1030351</v>
      </c>
      <c r="D268" s="124">
        <v>412</v>
      </c>
      <c r="E268" s="124">
        <v>281</v>
      </c>
      <c r="F268" s="124">
        <v>14</v>
      </c>
      <c r="G268" s="124"/>
      <c r="H268" s="124">
        <v>200</v>
      </c>
      <c r="I268" s="138">
        <f>I269</f>
        <v>724000000</v>
      </c>
      <c r="K268" s="128"/>
    </row>
    <row r="269" spans="1:11" ht="33">
      <c r="A269" s="136"/>
      <c r="B269" s="156" t="s">
        <v>371</v>
      </c>
      <c r="C269" s="126"/>
      <c r="D269" s="126"/>
      <c r="E269" s="126"/>
      <c r="F269" s="126" t="s">
        <v>339</v>
      </c>
      <c r="G269" s="126"/>
      <c r="H269" s="126">
        <v>200</v>
      </c>
      <c r="I269" s="140">
        <v>724000000</v>
      </c>
      <c r="K269" s="128"/>
    </row>
    <row r="270" spans="1:11" ht="20.100000000000001" customHeight="1">
      <c r="A270" s="136">
        <v>2</v>
      </c>
      <c r="B270" s="153" t="s">
        <v>461</v>
      </c>
      <c r="C270" s="124">
        <v>1030351</v>
      </c>
      <c r="D270" s="124">
        <v>412</v>
      </c>
      <c r="E270" s="124">
        <v>281</v>
      </c>
      <c r="F270" s="124">
        <v>12</v>
      </c>
      <c r="G270" s="124"/>
      <c r="H270" s="124">
        <v>200</v>
      </c>
      <c r="I270" s="154">
        <f>+I271+I272</f>
        <v>5698000000</v>
      </c>
      <c r="K270" s="128"/>
    </row>
    <row r="271" spans="1:11" ht="20.100000000000001" customHeight="1">
      <c r="A271" s="155" t="s">
        <v>12</v>
      </c>
      <c r="B271" s="161" t="s">
        <v>321</v>
      </c>
      <c r="C271" s="162"/>
      <c r="D271" s="162"/>
      <c r="E271" s="162"/>
      <c r="F271" s="162"/>
      <c r="G271" s="162"/>
      <c r="H271" s="162"/>
      <c r="I271" s="157">
        <v>60000000</v>
      </c>
      <c r="K271" s="128"/>
    </row>
    <row r="272" spans="1:11" ht="20.100000000000001" customHeight="1">
      <c r="A272" s="155" t="s">
        <v>13</v>
      </c>
      <c r="B272" s="161" t="s">
        <v>473</v>
      </c>
      <c r="C272" s="162"/>
      <c r="D272" s="162"/>
      <c r="E272" s="162"/>
      <c r="F272" s="162"/>
      <c r="G272" s="162"/>
      <c r="H272" s="162"/>
      <c r="I272" s="157">
        <f>+I273+I274+I275</f>
        <v>5638000000</v>
      </c>
      <c r="K272" s="128"/>
    </row>
    <row r="273" spans="1:11" ht="20.100000000000001" customHeight="1">
      <c r="A273" s="155" t="s">
        <v>14</v>
      </c>
      <c r="B273" s="161" t="s">
        <v>322</v>
      </c>
      <c r="C273" s="162"/>
      <c r="D273" s="162"/>
      <c r="E273" s="162"/>
      <c r="F273" s="162"/>
      <c r="G273" s="162"/>
      <c r="H273" s="162"/>
      <c r="I273" s="157">
        <v>30000000</v>
      </c>
      <c r="K273" s="128"/>
    </row>
    <row r="274" spans="1:11" ht="33">
      <c r="A274" s="155" t="s">
        <v>15</v>
      </c>
      <c r="B274" s="142" t="s">
        <v>323</v>
      </c>
      <c r="C274" s="126"/>
      <c r="D274" s="126"/>
      <c r="E274" s="126"/>
      <c r="F274" s="126"/>
      <c r="G274" s="126"/>
      <c r="H274" s="126"/>
      <c r="I274" s="157">
        <v>3960000000</v>
      </c>
      <c r="K274" s="128"/>
    </row>
    <row r="275" spans="1:11" ht="21.75" customHeight="1">
      <c r="A275" s="155" t="s">
        <v>24</v>
      </c>
      <c r="B275" s="142" t="s">
        <v>324</v>
      </c>
      <c r="C275" s="126"/>
      <c r="D275" s="126"/>
      <c r="E275" s="126"/>
      <c r="F275" s="126"/>
      <c r="G275" s="126"/>
      <c r="H275" s="126"/>
      <c r="I275" s="157">
        <f>SUM(I276:I279)</f>
        <v>1648000000</v>
      </c>
      <c r="K275" s="128"/>
    </row>
    <row r="276" spans="1:11">
      <c r="A276" s="155"/>
      <c r="B276" s="188" t="s">
        <v>325</v>
      </c>
      <c r="C276" s="126"/>
      <c r="D276" s="126"/>
      <c r="E276" s="126"/>
      <c r="F276" s="126"/>
      <c r="G276" s="126"/>
      <c r="H276" s="126"/>
      <c r="I276" s="165">
        <v>610000000</v>
      </c>
      <c r="K276" s="128"/>
    </row>
    <row r="277" spans="1:11">
      <c r="A277" s="155"/>
      <c r="B277" s="188" t="s">
        <v>326</v>
      </c>
      <c r="C277" s="126"/>
      <c r="D277" s="126"/>
      <c r="E277" s="126"/>
      <c r="F277" s="126"/>
      <c r="G277" s="126"/>
      <c r="H277" s="126"/>
      <c r="I277" s="165">
        <v>198000000</v>
      </c>
      <c r="K277" s="128"/>
    </row>
    <row r="278" spans="1:11">
      <c r="A278" s="155"/>
      <c r="B278" s="188" t="s">
        <v>327</v>
      </c>
      <c r="C278" s="126"/>
      <c r="D278" s="126"/>
      <c r="E278" s="126"/>
      <c r="F278" s="126"/>
      <c r="G278" s="126"/>
      <c r="H278" s="126"/>
      <c r="I278" s="165">
        <v>664000000</v>
      </c>
      <c r="K278" s="128"/>
    </row>
    <row r="279" spans="1:11">
      <c r="A279" s="155"/>
      <c r="B279" s="188" t="s">
        <v>328</v>
      </c>
      <c r="C279" s="126"/>
      <c r="D279" s="126"/>
      <c r="E279" s="126"/>
      <c r="F279" s="126"/>
      <c r="G279" s="126"/>
      <c r="H279" s="126"/>
      <c r="I279" s="165">
        <v>176000000</v>
      </c>
      <c r="K279" s="128"/>
    </row>
    <row r="280" spans="1:11">
      <c r="A280" s="205" t="s">
        <v>104</v>
      </c>
      <c r="B280" s="206" t="s">
        <v>309</v>
      </c>
      <c r="C280" s="207">
        <v>1030702</v>
      </c>
      <c r="D280" s="207">
        <v>412</v>
      </c>
      <c r="E280" s="207"/>
      <c r="F280" s="207"/>
      <c r="G280" s="207"/>
      <c r="H280" s="207"/>
      <c r="I280" s="208">
        <f>I281</f>
        <v>9782000000</v>
      </c>
      <c r="J280" s="225">
        <f>10861000000+I280</f>
        <v>20643000000</v>
      </c>
      <c r="K280" s="128"/>
    </row>
    <row r="281" spans="1:11" ht="33">
      <c r="A281" s="136" t="s">
        <v>11</v>
      </c>
      <c r="B281" s="137" t="s">
        <v>474</v>
      </c>
      <c r="C281" s="124"/>
      <c r="D281" s="124"/>
      <c r="E281" s="124"/>
      <c r="F281" s="124"/>
      <c r="G281" s="124"/>
      <c r="H281" s="124"/>
      <c r="I281" s="148">
        <f>I282+I290</f>
        <v>9782000000</v>
      </c>
      <c r="K281" s="128"/>
    </row>
    <row r="282" spans="1:11" s="171" customFormat="1" ht="20.100000000000001" customHeight="1">
      <c r="A282" s="136">
        <v>1</v>
      </c>
      <c r="B282" s="153" t="s">
        <v>7</v>
      </c>
      <c r="C282" s="146"/>
      <c r="D282" s="146"/>
      <c r="E282" s="146"/>
      <c r="F282" s="146"/>
      <c r="G282" s="146"/>
      <c r="H282" s="146"/>
      <c r="I282" s="154">
        <f>I283+I288</f>
        <v>3855000000</v>
      </c>
      <c r="J282" s="231"/>
    </row>
    <row r="283" spans="1:11" s="141" customFormat="1" ht="20.100000000000001" customHeight="1">
      <c r="A283" s="149" t="s">
        <v>8</v>
      </c>
      <c r="B283" s="150" t="s">
        <v>74</v>
      </c>
      <c r="C283" s="124">
        <v>1030702</v>
      </c>
      <c r="D283" s="124">
        <v>412</v>
      </c>
      <c r="E283" s="124">
        <v>282</v>
      </c>
      <c r="F283" s="124">
        <v>13</v>
      </c>
      <c r="G283" s="124"/>
      <c r="H283" s="124">
        <v>200</v>
      </c>
      <c r="I283" s="151">
        <f>I284+I287</f>
        <v>3349000000</v>
      </c>
      <c r="J283" s="227"/>
    </row>
    <row r="284" spans="1:11" ht="20.100000000000001" customHeight="1">
      <c r="A284" s="155" t="s">
        <v>14</v>
      </c>
      <c r="B284" s="156" t="s">
        <v>330</v>
      </c>
      <c r="C284" s="126"/>
      <c r="D284" s="126"/>
      <c r="E284" s="126"/>
      <c r="F284" s="126"/>
      <c r="G284" s="126"/>
      <c r="H284" s="126"/>
      <c r="I284" s="157">
        <f>I285+I286</f>
        <v>3123000000</v>
      </c>
      <c r="K284" s="128"/>
    </row>
    <row r="285" spans="1:11" ht="32.25" customHeight="1">
      <c r="A285" s="136"/>
      <c r="B285" s="158" t="s">
        <v>449</v>
      </c>
      <c r="C285" s="125"/>
      <c r="D285" s="125"/>
      <c r="E285" s="125"/>
      <c r="F285" s="125"/>
      <c r="G285" s="125"/>
      <c r="H285" s="125"/>
      <c r="I285" s="159">
        <v>2433000000</v>
      </c>
      <c r="K285" s="128"/>
    </row>
    <row r="286" spans="1:11">
      <c r="A286" s="136"/>
      <c r="B286" s="158" t="s">
        <v>10</v>
      </c>
      <c r="C286" s="125"/>
      <c r="D286" s="125"/>
      <c r="E286" s="125"/>
      <c r="F286" s="125"/>
      <c r="G286" s="125"/>
      <c r="H286" s="125"/>
      <c r="I286" s="159">
        <v>690000000</v>
      </c>
      <c r="K286" s="128"/>
    </row>
    <row r="287" spans="1:11" ht="33">
      <c r="A287" s="155" t="s">
        <v>15</v>
      </c>
      <c r="B287" s="156" t="s">
        <v>374</v>
      </c>
      <c r="C287" s="126"/>
      <c r="D287" s="126"/>
      <c r="E287" s="126"/>
      <c r="F287" s="126"/>
      <c r="G287" s="126"/>
      <c r="H287" s="126"/>
      <c r="I287" s="140">
        <v>226000000</v>
      </c>
      <c r="K287" s="128"/>
    </row>
    <row r="288" spans="1:11" s="141" customFormat="1" ht="20.100000000000001" customHeight="1">
      <c r="A288" s="149" t="s">
        <v>9</v>
      </c>
      <c r="B288" s="150" t="s">
        <v>69</v>
      </c>
      <c r="C288" s="124">
        <v>1030702</v>
      </c>
      <c r="D288" s="124">
        <v>412</v>
      </c>
      <c r="E288" s="124">
        <v>282</v>
      </c>
      <c r="F288" s="124">
        <v>14</v>
      </c>
      <c r="G288" s="124"/>
      <c r="H288" s="124">
        <v>200</v>
      </c>
      <c r="I288" s="173">
        <f>I289</f>
        <v>506000000</v>
      </c>
      <c r="J288" s="227"/>
    </row>
    <row r="289" spans="1:11" ht="33">
      <c r="A289" s="136"/>
      <c r="B289" s="156" t="s">
        <v>372</v>
      </c>
      <c r="C289" s="126"/>
      <c r="D289" s="126"/>
      <c r="E289" s="126"/>
      <c r="F289" s="126" t="s">
        <v>339</v>
      </c>
      <c r="G289" s="126"/>
      <c r="H289" s="126">
        <v>200</v>
      </c>
      <c r="I289" s="140">
        <v>506000000</v>
      </c>
      <c r="K289" s="128"/>
    </row>
    <row r="290" spans="1:11" ht="20.100000000000001" customHeight="1">
      <c r="A290" s="136">
        <v>2</v>
      </c>
      <c r="B290" s="153" t="s">
        <v>461</v>
      </c>
      <c r="C290" s="124">
        <v>1030702</v>
      </c>
      <c r="D290" s="124">
        <v>412</v>
      </c>
      <c r="E290" s="124">
        <v>282</v>
      </c>
      <c r="F290" s="124">
        <v>12</v>
      </c>
      <c r="G290" s="124"/>
      <c r="H290" s="124">
        <v>200</v>
      </c>
      <c r="I290" s="154">
        <f>SUM(I291:I293)</f>
        <v>5927000000</v>
      </c>
      <c r="K290" s="128"/>
    </row>
    <row r="291" spans="1:11" ht="20.100000000000001" customHeight="1">
      <c r="A291" s="155" t="s">
        <v>14</v>
      </c>
      <c r="B291" s="161" t="s">
        <v>36</v>
      </c>
      <c r="C291" s="162"/>
      <c r="D291" s="162"/>
      <c r="E291" s="162"/>
      <c r="F291" s="162"/>
      <c r="G291" s="162"/>
      <c r="H291" s="162"/>
      <c r="I291" s="157">
        <v>78000000</v>
      </c>
      <c r="K291" s="128"/>
    </row>
    <row r="292" spans="1:11" ht="20.100000000000001" customHeight="1">
      <c r="A292" s="155" t="s">
        <v>15</v>
      </c>
      <c r="B292" s="161" t="s">
        <v>75</v>
      </c>
      <c r="C292" s="162"/>
      <c r="D292" s="162"/>
      <c r="E292" s="162"/>
      <c r="F292" s="162"/>
      <c r="G292" s="162"/>
      <c r="H292" s="162"/>
      <c r="I292" s="127">
        <v>691000000</v>
      </c>
      <c r="K292" s="128"/>
    </row>
    <row r="293" spans="1:11" ht="20.100000000000001" customHeight="1">
      <c r="A293" s="155" t="s">
        <v>24</v>
      </c>
      <c r="B293" s="161" t="s">
        <v>76</v>
      </c>
      <c r="C293" s="162"/>
      <c r="D293" s="162"/>
      <c r="E293" s="162"/>
      <c r="F293" s="162"/>
      <c r="G293" s="162"/>
      <c r="H293" s="162"/>
      <c r="I293" s="127">
        <f>SUM(I294:I296)</f>
        <v>5158000000</v>
      </c>
      <c r="K293" s="128"/>
    </row>
    <row r="294" spans="1:11" s="141" customFormat="1" ht="20.100000000000001" customHeight="1">
      <c r="A294" s="149"/>
      <c r="B294" s="181" t="s">
        <v>63</v>
      </c>
      <c r="C294" s="180"/>
      <c r="D294" s="180"/>
      <c r="E294" s="180"/>
      <c r="F294" s="180"/>
      <c r="G294" s="180"/>
      <c r="H294" s="180"/>
      <c r="I294" s="182">
        <v>4447000000</v>
      </c>
      <c r="J294" s="227"/>
    </row>
    <row r="295" spans="1:11" s="141" customFormat="1" ht="33">
      <c r="A295" s="149"/>
      <c r="B295" s="181" t="s">
        <v>64</v>
      </c>
      <c r="C295" s="180"/>
      <c r="D295" s="180"/>
      <c r="E295" s="180"/>
      <c r="F295" s="180"/>
      <c r="G295" s="180"/>
      <c r="H295" s="180"/>
      <c r="I295" s="182">
        <v>550000000</v>
      </c>
      <c r="J295" s="227"/>
    </row>
    <row r="296" spans="1:11" s="141" customFormat="1" ht="20.100000000000001" customHeight="1">
      <c r="A296" s="149"/>
      <c r="B296" s="181" t="s">
        <v>27</v>
      </c>
      <c r="C296" s="180"/>
      <c r="D296" s="180"/>
      <c r="E296" s="180"/>
      <c r="F296" s="180"/>
      <c r="G296" s="180"/>
      <c r="H296" s="180"/>
      <c r="I296" s="182">
        <v>161000000</v>
      </c>
      <c r="J296" s="227"/>
    </row>
    <row r="297" spans="1:11" ht="33">
      <c r="A297" s="205" t="s">
        <v>105</v>
      </c>
      <c r="B297" s="206" t="s">
        <v>308</v>
      </c>
      <c r="C297" s="207">
        <v>1110440</v>
      </c>
      <c r="D297" s="207">
        <v>412</v>
      </c>
      <c r="E297" s="207"/>
      <c r="F297" s="207"/>
      <c r="G297" s="207"/>
      <c r="H297" s="207"/>
      <c r="I297" s="208">
        <f>I298</f>
        <v>3453000000</v>
      </c>
      <c r="J297" s="225">
        <f>I297+10000000</f>
        <v>3463000000</v>
      </c>
      <c r="K297" s="128"/>
    </row>
    <row r="298" spans="1:11">
      <c r="A298" s="136" t="s">
        <v>11</v>
      </c>
      <c r="B298" s="137" t="s">
        <v>463</v>
      </c>
      <c r="C298" s="124"/>
      <c r="D298" s="124"/>
      <c r="E298" s="124"/>
      <c r="F298" s="124"/>
      <c r="G298" s="124"/>
      <c r="H298" s="124"/>
      <c r="I298" s="148">
        <f>I299+I306</f>
        <v>3453000000</v>
      </c>
      <c r="K298" s="128"/>
    </row>
    <row r="299" spans="1:11" ht="20.100000000000001" customHeight="1">
      <c r="A299" s="136">
        <v>1</v>
      </c>
      <c r="B299" s="153" t="s">
        <v>360</v>
      </c>
      <c r="C299" s="124">
        <v>1110440</v>
      </c>
      <c r="D299" s="124">
        <v>412</v>
      </c>
      <c r="E299" s="124">
        <v>283</v>
      </c>
      <c r="F299" s="124">
        <v>13</v>
      </c>
      <c r="G299" s="124"/>
      <c r="H299" s="124">
        <v>200</v>
      </c>
      <c r="I299" s="154">
        <f>I301+I304</f>
        <v>738000000</v>
      </c>
      <c r="K299" s="128"/>
    </row>
    <row r="300" spans="1:11" ht="20.100000000000001" customHeight="1">
      <c r="A300" s="136" t="s">
        <v>8</v>
      </c>
      <c r="B300" s="153" t="s">
        <v>67</v>
      </c>
      <c r="C300" s="124"/>
      <c r="D300" s="124"/>
      <c r="E300" s="124"/>
      <c r="F300" s="124"/>
      <c r="G300" s="124"/>
      <c r="H300" s="124"/>
      <c r="I300" s="154">
        <f>+I301</f>
        <v>710000000</v>
      </c>
      <c r="K300" s="128"/>
    </row>
    <row r="301" spans="1:11" ht="20.100000000000001" customHeight="1">
      <c r="A301" s="136"/>
      <c r="B301" s="156" t="s">
        <v>46</v>
      </c>
      <c r="C301" s="126"/>
      <c r="D301" s="126"/>
      <c r="E301" s="126"/>
      <c r="F301" s="126"/>
      <c r="G301" s="126"/>
      <c r="H301" s="126"/>
      <c r="I301" s="157">
        <f>I302</f>
        <v>710000000</v>
      </c>
      <c r="K301" s="128"/>
    </row>
    <row r="302" spans="1:11" ht="33">
      <c r="A302" s="136"/>
      <c r="B302" s="158" t="s">
        <v>65</v>
      </c>
      <c r="C302" s="125"/>
      <c r="D302" s="125"/>
      <c r="E302" s="125"/>
      <c r="F302" s="125"/>
      <c r="G302" s="125"/>
      <c r="H302" s="125"/>
      <c r="I302" s="159">
        <v>710000000</v>
      </c>
      <c r="K302" s="128"/>
    </row>
    <row r="303" spans="1:11">
      <c r="A303" s="136"/>
      <c r="B303" s="158" t="s">
        <v>10</v>
      </c>
      <c r="C303" s="125"/>
      <c r="D303" s="125"/>
      <c r="E303" s="125"/>
      <c r="F303" s="125"/>
      <c r="G303" s="125"/>
      <c r="H303" s="125"/>
      <c r="I303" s="140">
        <v>0</v>
      </c>
      <c r="K303" s="128"/>
    </row>
    <row r="304" spans="1:11" s="145" customFormat="1">
      <c r="A304" s="136" t="s">
        <v>9</v>
      </c>
      <c r="B304" s="153" t="s">
        <v>69</v>
      </c>
      <c r="C304" s="124">
        <v>1110440</v>
      </c>
      <c r="D304" s="124">
        <v>412</v>
      </c>
      <c r="E304" s="124">
        <v>283</v>
      </c>
      <c r="F304" s="124">
        <v>14</v>
      </c>
      <c r="G304" s="124"/>
      <c r="H304" s="124">
        <v>200</v>
      </c>
      <c r="I304" s="138">
        <f>+I305</f>
        <v>28000000</v>
      </c>
      <c r="J304" s="228"/>
    </row>
    <row r="305" spans="1:11" ht="33">
      <c r="A305" s="136"/>
      <c r="B305" s="156" t="s">
        <v>373</v>
      </c>
      <c r="C305" s="125"/>
      <c r="D305" s="125"/>
      <c r="E305" s="125"/>
      <c r="F305" s="126" t="s">
        <v>339</v>
      </c>
      <c r="G305" s="125"/>
      <c r="H305" s="125"/>
      <c r="I305" s="140">
        <v>28000000</v>
      </c>
      <c r="K305" s="128"/>
    </row>
    <row r="306" spans="1:11" ht="36.75" customHeight="1">
      <c r="A306" s="136">
        <v>2</v>
      </c>
      <c r="B306" s="153" t="s">
        <v>464</v>
      </c>
      <c r="C306" s="124">
        <v>1110440</v>
      </c>
      <c r="D306" s="124">
        <v>412</v>
      </c>
      <c r="E306" s="124">
        <v>283</v>
      </c>
      <c r="F306" s="124">
        <v>12</v>
      </c>
      <c r="G306" s="124"/>
      <c r="H306" s="124">
        <v>200</v>
      </c>
      <c r="I306" s="154">
        <f>I307+I308</f>
        <v>2715000000</v>
      </c>
      <c r="K306" s="128"/>
    </row>
    <row r="307" spans="1:11" ht="42" customHeight="1">
      <c r="A307" s="155" t="s">
        <v>14</v>
      </c>
      <c r="B307" s="139" t="s">
        <v>77</v>
      </c>
      <c r="C307" s="125"/>
      <c r="D307" s="125"/>
      <c r="E307" s="125"/>
      <c r="F307" s="125"/>
      <c r="G307" s="125"/>
      <c r="H307" s="125"/>
      <c r="I307" s="127">
        <v>500000000</v>
      </c>
      <c r="K307" s="128"/>
    </row>
    <row r="308" spans="1:11" ht="40.5" customHeight="1">
      <c r="A308" s="155" t="s">
        <v>15</v>
      </c>
      <c r="B308" s="139" t="s">
        <v>361</v>
      </c>
      <c r="C308" s="125"/>
      <c r="D308" s="125"/>
      <c r="E308" s="125"/>
      <c r="F308" s="125"/>
      <c r="G308" s="125"/>
      <c r="H308" s="125"/>
      <c r="I308" s="127">
        <v>2215000000</v>
      </c>
      <c r="K308" s="128"/>
    </row>
    <row r="309" spans="1:11" s="147" customFormat="1" ht="33">
      <c r="A309" s="218" t="s">
        <v>410</v>
      </c>
      <c r="B309" s="219" t="s">
        <v>342</v>
      </c>
      <c r="C309" s="220"/>
      <c r="D309" s="220"/>
      <c r="E309" s="220"/>
      <c r="F309" s="220"/>
      <c r="G309" s="220"/>
      <c r="H309" s="220"/>
      <c r="I309" s="221">
        <f>I310+I358</f>
        <v>11447000000</v>
      </c>
      <c r="J309" s="229"/>
    </row>
    <row r="310" spans="1:11" s="171" customFormat="1" ht="21" customHeight="1">
      <c r="A310" s="136" t="s">
        <v>411</v>
      </c>
      <c r="B310" s="190" t="s">
        <v>107</v>
      </c>
      <c r="C310" s="191"/>
      <c r="D310" s="191"/>
      <c r="E310" s="191"/>
      <c r="F310" s="191"/>
      <c r="G310" s="191"/>
      <c r="H310" s="191"/>
      <c r="I310" s="183">
        <f>I311+I328+I333+I338+I343+I348+I353</f>
        <v>586000000</v>
      </c>
      <c r="J310" s="231"/>
    </row>
    <row r="311" spans="1:11" ht="22.5" customHeight="1">
      <c r="A311" s="136" t="s">
        <v>3</v>
      </c>
      <c r="B311" s="137" t="s">
        <v>302</v>
      </c>
      <c r="C311" s="124">
        <v>1030253</v>
      </c>
      <c r="D311" s="124">
        <v>412</v>
      </c>
      <c r="E311" s="124"/>
      <c r="F311" s="124"/>
      <c r="G311" s="124"/>
      <c r="H311" s="124"/>
      <c r="I311" s="183">
        <f>I316+I312</f>
        <v>531000000</v>
      </c>
      <c r="K311" s="128"/>
    </row>
    <row r="312" spans="1:11">
      <c r="A312" s="136">
        <v>1</v>
      </c>
      <c r="B312" s="153" t="s">
        <v>95</v>
      </c>
      <c r="C312" s="124">
        <v>1030253</v>
      </c>
      <c r="D312" s="124">
        <v>412</v>
      </c>
      <c r="E312" s="143" t="s">
        <v>348</v>
      </c>
      <c r="F312" s="124">
        <v>12</v>
      </c>
      <c r="G312" s="143" t="s">
        <v>159</v>
      </c>
      <c r="H312" s="124">
        <v>100</v>
      </c>
      <c r="I312" s="183">
        <f>I313</f>
        <v>28000000</v>
      </c>
      <c r="K312" s="128"/>
    </row>
    <row r="313" spans="1:11" s="141" customFormat="1" ht="45" customHeight="1">
      <c r="A313" s="149"/>
      <c r="B313" s="264" t="s">
        <v>465</v>
      </c>
      <c r="C313" s="265"/>
      <c r="D313" s="265"/>
      <c r="E313" s="265"/>
      <c r="F313" s="265"/>
      <c r="G313" s="265"/>
      <c r="H313" s="265"/>
      <c r="I313" s="170">
        <f>I314</f>
        <v>28000000</v>
      </c>
      <c r="J313" s="227"/>
    </row>
    <row r="314" spans="1:11" ht="39" customHeight="1">
      <c r="A314" s="136"/>
      <c r="B314" s="193" t="s">
        <v>377</v>
      </c>
      <c r="C314" s="194"/>
      <c r="D314" s="194"/>
      <c r="E314" s="194"/>
      <c r="F314" s="194"/>
      <c r="G314" s="194" t="s">
        <v>172</v>
      </c>
      <c r="H314" s="194"/>
      <c r="I314" s="127">
        <f>+I315</f>
        <v>28000000</v>
      </c>
    </row>
    <row r="315" spans="1:11" ht="39" customHeight="1">
      <c r="A315" s="136"/>
      <c r="B315" s="193" t="s">
        <v>174</v>
      </c>
      <c r="C315" s="194"/>
      <c r="D315" s="194"/>
      <c r="E315" s="194"/>
      <c r="F315" s="194"/>
      <c r="G315" s="194"/>
      <c r="H315" s="194"/>
      <c r="I315" s="127">
        <v>28000000</v>
      </c>
    </row>
    <row r="316" spans="1:11" ht="33">
      <c r="A316" s="136">
        <v>2</v>
      </c>
      <c r="B316" s="153" t="s">
        <v>106</v>
      </c>
      <c r="C316" s="124">
        <v>1030253</v>
      </c>
      <c r="D316" s="124">
        <v>412</v>
      </c>
      <c r="E316" s="124"/>
      <c r="F316" s="124"/>
      <c r="G316" s="143" t="s">
        <v>176</v>
      </c>
      <c r="H316" s="124"/>
      <c r="I316" s="183">
        <f>I317+I320+I323</f>
        <v>503000000</v>
      </c>
      <c r="K316" s="128"/>
    </row>
    <row r="317" spans="1:11" s="141" customFormat="1" ht="34.5">
      <c r="A317" s="149" t="s">
        <v>12</v>
      </c>
      <c r="B317" s="150" t="s">
        <v>469</v>
      </c>
      <c r="C317" s="124">
        <v>1030253</v>
      </c>
      <c r="D317" s="124">
        <v>412</v>
      </c>
      <c r="E317" s="124">
        <v>281</v>
      </c>
      <c r="F317" s="124">
        <v>12</v>
      </c>
      <c r="G317" s="143" t="s">
        <v>180</v>
      </c>
      <c r="H317" s="124">
        <v>100</v>
      </c>
      <c r="I317" s="170">
        <f>I318</f>
        <v>104000000</v>
      </c>
      <c r="J317" s="227"/>
    </row>
    <row r="318" spans="1:11" ht="148.5">
      <c r="A318" s="155" t="s">
        <v>14</v>
      </c>
      <c r="B318" s="156" t="s">
        <v>379</v>
      </c>
      <c r="C318" s="126"/>
      <c r="D318" s="126"/>
      <c r="E318" s="126"/>
      <c r="F318" s="126"/>
      <c r="G318" s="126"/>
      <c r="H318" s="126"/>
      <c r="I318" s="127">
        <f>+I319</f>
        <v>104000000</v>
      </c>
      <c r="K318" s="128"/>
    </row>
    <row r="319" spans="1:11" s="141" customFormat="1">
      <c r="A319" s="195"/>
      <c r="B319" s="185" t="s">
        <v>380</v>
      </c>
      <c r="C319" s="126"/>
      <c r="D319" s="126"/>
      <c r="E319" s="126"/>
      <c r="F319" s="126"/>
      <c r="G319" s="126"/>
      <c r="H319" s="126"/>
      <c r="I319" s="182">
        <v>104000000</v>
      </c>
      <c r="J319" s="227"/>
    </row>
    <row r="320" spans="1:11" s="141" customFormat="1" ht="34.5">
      <c r="A320" s="149" t="s">
        <v>13</v>
      </c>
      <c r="B320" s="150" t="s">
        <v>468</v>
      </c>
      <c r="C320" s="124">
        <v>1030253</v>
      </c>
      <c r="D320" s="124">
        <v>412</v>
      </c>
      <c r="E320" s="124">
        <v>278</v>
      </c>
      <c r="F320" s="124">
        <v>12</v>
      </c>
      <c r="G320" s="143" t="s">
        <v>186</v>
      </c>
      <c r="H320" s="124">
        <v>100</v>
      </c>
      <c r="I320" s="170">
        <f>I321</f>
        <v>25000000</v>
      </c>
      <c r="J320" s="227"/>
    </row>
    <row r="321" spans="1:11" ht="49.5">
      <c r="A321" s="155" t="s">
        <v>14</v>
      </c>
      <c r="B321" s="156" t="s">
        <v>185</v>
      </c>
      <c r="C321" s="126"/>
      <c r="D321" s="126"/>
      <c r="E321" s="126"/>
      <c r="F321" s="126"/>
      <c r="G321" s="126"/>
      <c r="H321" s="126"/>
      <c r="I321" s="127">
        <f>SUM(I322:I322)</f>
        <v>25000000</v>
      </c>
      <c r="K321" s="128"/>
    </row>
    <row r="322" spans="1:11" s="141" customFormat="1" ht="49.5">
      <c r="A322" s="149"/>
      <c r="B322" s="185" t="s">
        <v>381</v>
      </c>
      <c r="C322" s="126"/>
      <c r="D322" s="126"/>
      <c r="E322" s="126"/>
      <c r="F322" s="126"/>
      <c r="G322" s="126"/>
      <c r="H322" s="126"/>
      <c r="I322" s="182">
        <v>25000000</v>
      </c>
      <c r="J322" s="227"/>
    </row>
    <row r="323" spans="1:11" s="141" customFormat="1" ht="34.5">
      <c r="A323" s="149" t="s">
        <v>16</v>
      </c>
      <c r="B323" s="150" t="s">
        <v>467</v>
      </c>
      <c r="C323" s="124">
        <v>1030253</v>
      </c>
      <c r="D323" s="124">
        <v>412</v>
      </c>
      <c r="E323" s="124">
        <v>341</v>
      </c>
      <c r="F323" s="124">
        <v>12</v>
      </c>
      <c r="G323" s="143" t="s">
        <v>192</v>
      </c>
      <c r="H323" s="124">
        <v>100</v>
      </c>
      <c r="I323" s="170">
        <f>I324</f>
        <v>374000000</v>
      </c>
      <c r="J323" s="227"/>
    </row>
    <row r="324" spans="1:11" ht="66">
      <c r="A324" s="155" t="s">
        <v>14</v>
      </c>
      <c r="B324" s="156" t="s">
        <v>191</v>
      </c>
      <c r="C324" s="126"/>
      <c r="D324" s="126"/>
      <c r="E324" s="126"/>
      <c r="F324" s="126"/>
      <c r="G324" s="126"/>
      <c r="H324" s="126"/>
      <c r="I324" s="127">
        <f>SUM(I325:I327)</f>
        <v>374000000</v>
      </c>
      <c r="K324" s="128"/>
    </row>
    <row r="325" spans="1:11" s="141" customFormat="1" ht="49.5">
      <c r="A325" s="149"/>
      <c r="B325" s="185" t="s">
        <v>388</v>
      </c>
      <c r="C325" s="126"/>
      <c r="D325" s="126"/>
      <c r="E325" s="126"/>
      <c r="F325" s="126"/>
      <c r="G325" s="126"/>
      <c r="H325" s="126"/>
      <c r="I325" s="182">
        <v>313000000</v>
      </c>
      <c r="J325" s="227"/>
    </row>
    <row r="326" spans="1:11" s="141" customFormat="1" ht="66">
      <c r="A326" s="149"/>
      <c r="B326" s="185" t="s">
        <v>389</v>
      </c>
      <c r="C326" s="126"/>
      <c r="D326" s="126"/>
      <c r="E326" s="126"/>
      <c r="F326" s="126"/>
      <c r="G326" s="126"/>
      <c r="H326" s="126"/>
      <c r="I326" s="182">
        <v>35000000</v>
      </c>
      <c r="J326" s="227"/>
    </row>
    <row r="327" spans="1:11" s="141" customFormat="1" ht="33">
      <c r="A327" s="149"/>
      <c r="B327" s="185" t="s">
        <v>390</v>
      </c>
      <c r="C327" s="126"/>
      <c r="D327" s="126"/>
      <c r="E327" s="126"/>
      <c r="F327" s="126"/>
      <c r="G327" s="126"/>
      <c r="H327" s="126"/>
      <c r="I327" s="182">
        <v>26000000</v>
      </c>
      <c r="J327" s="227"/>
    </row>
    <row r="328" spans="1:11" ht="20.100000000000001" customHeight="1">
      <c r="A328" s="136" t="s">
        <v>5</v>
      </c>
      <c r="B328" s="137" t="s">
        <v>303</v>
      </c>
      <c r="C328" s="124">
        <v>1029501</v>
      </c>
      <c r="D328" s="124">
        <v>412</v>
      </c>
      <c r="E328" s="124"/>
      <c r="F328" s="124"/>
      <c r="G328" s="124"/>
      <c r="H328" s="124"/>
      <c r="I328" s="183">
        <f>I329</f>
        <v>5000000</v>
      </c>
      <c r="K328" s="128"/>
    </row>
    <row r="329" spans="1:11" ht="33">
      <c r="A329" s="136" t="s">
        <v>11</v>
      </c>
      <c r="B329" s="153" t="s">
        <v>106</v>
      </c>
      <c r="C329" s="124">
        <v>1029501</v>
      </c>
      <c r="D329" s="124">
        <v>412</v>
      </c>
      <c r="E329" s="124">
        <v>341</v>
      </c>
      <c r="F329" s="124">
        <v>12</v>
      </c>
      <c r="G329" s="143" t="s">
        <v>176</v>
      </c>
      <c r="H329" s="124">
        <v>100</v>
      </c>
      <c r="I329" s="154">
        <f>I330</f>
        <v>5000000</v>
      </c>
      <c r="K329" s="128"/>
    </row>
    <row r="330" spans="1:11" s="141" customFormat="1" ht="34.5">
      <c r="A330" s="149"/>
      <c r="B330" s="150" t="s">
        <v>466</v>
      </c>
      <c r="C330" s="124"/>
      <c r="D330" s="124"/>
      <c r="E330" s="124"/>
      <c r="F330" s="124"/>
      <c r="G330" s="124"/>
      <c r="H330" s="124"/>
      <c r="I330" s="151">
        <f>I332</f>
        <v>5000000</v>
      </c>
      <c r="J330" s="227"/>
    </row>
    <row r="331" spans="1:11" s="141" customFormat="1" ht="69">
      <c r="A331" s="149"/>
      <c r="B331" s="150" t="s">
        <v>191</v>
      </c>
      <c r="C331" s="124"/>
      <c r="D331" s="124"/>
      <c r="E331" s="124"/>
      <c r="F331" s="124"/>
      <c r="G331" s="126"/>
      <c r="H331" s="125"/>
      <c r="I331" s="151">
        <f>+I332</f>
        <v>5000000</v>
      </c>
      <c r="J331" s="227"/>
    </row>
    <row r="332" spans="1:11" ht="49.5">
      <c r="A332" s="136"/>
      <c r="B332" s="196" t="s">
        <v>232</v>
      </c>
      <c r="C332" s="125"/>
      <c r="D332" s="125"/>
      <c r="E332" s="125"/>
      <c r="F332" s="125"/>
      <c r="G332" s="126" t="s">
        <v>192</v>
      </c>
      <c r="H332" s="125">
        <v>100</v>
      </c>
      <c r="I332" s="157">
        <v>5000000</v>
      </c>
      <c r="K332" s="128"/>
    </row>
    <row r="333" spans="1:11" ht="20.100000000000001" customHeight="1">
      <c r="A333" s="136" t="s">
        <v>90</v>
      </c>
      <c r="B333" s="137" t="s">
        <v>304</v>
      </c>
      <c r="C333" s="124">
        <v>1029499</v>
      </c>
      <c r="D333" s="124">
        <v>412</v>
      </c>
      <c r="E333" s="124"/>
      <c r="F333" s="124"/>
      <c r="G333" s="124"/>
      <c r="H333" s="124"/>
      <c r="I333" s="183">
        <f>I334</f>
        <v>10000000</v>
      </c>
      <c r="K333" s="128"/>
    </row>
    <row r="334" spans="1:11" ht="33">
      <c r="A334" s="136" t="s">
        <v>11</v>
      </c>
      <c r="B334" s="153" t="s">
        <v>106</v>
      </c>
      <c r="C334" s="124">
        <v>1029499</v>
      </c>
      <c r="D334" s="124">
        <v>412</v>
      </c>
      <c r="E334" s="124">
        <v>341</v>
      </c>
      <c r="F334" s="124">
        <v>12</v>
      </c>
      <c r="G334" s="143" t="s">
        <v>176</v>
      </c>
      <c r="H334" s="124">
        <v>100</v>
      </c>
      <c r="I334" s="148">
        <f>I337</f>
        <v>10000000</v>
      </c>
      <c r="K334" s="128"/>
    </row>
    <row r="335" spans="1:11" s="141" customFormat="1" ht="34.5">
      <c r="A335" s="149"/>
      <c r="B335" s="150" t="s">
        <v>466</v>
      </c>
      <c r="C335" s="124"/>
      <c r="D335" s="124"/>
      <c r="E335" s="124"/>
      <c r="F335" s="124"/>
      <c r="G335" s="124"/>
      <c r="H335" s="124"/>
      <c r="I335" s="167">
        <f>I337</f>
        <v>10000000</v>
      </c>
      <c r="J335" s="227"/>
    </row>
    <row r="336" spans="1:11" s="141" customFormat="1" ht="69">
      <c r="A336" s="149"/>
      <c r="B336" s="150" t="s">
        <v>191</v>
      </c>
      <c r="C336" s="124"/>
      <c r="D336" s="124"/>
      <c r="E336" s="124"/>
      <c r="F336" s="124"/>
      <c r="G336" s="126"/>
      <c r="H336" s="126"/>
      <c r="I336" s="167">
        <f>+I337</f>
        <v>10000000</v>
      </c>
      <c r="J336" s="227"/>
    </row>
    <row r="337" spans="1:11" ht="49.5">
      <c r="A337" s="155"/>
      <c r="B337" s="196" t="s">
        <v>232</v>
      </c>
      <c r="C337" s="126"/>
      <c r="D337" s="126"/>
      <c r="E337" s="126"/>
      <c r="F337" s="126"/>
      <c r="G337" s="126" t="s">
        <v>192</v>
      </c>
      <c r="H337" s="126">
        <v>100</v>
      </c>
      <c r="I337" s="157">
        <v>10000000</v>
      </c>
      <c r="K337" s="128"/>
    </row>
    <row r="338" spans="1:11" ht="20.100000000000001" customHeight="1">
      <c r="A338" s="136" t="s">
        <v>101</v>
      </c>
      <c r="B338" s="137" t="s">
        <v>305</v>
      </c>
      <c r="C338" s="124">
        <v>1029495</v>
      </c>
      <c r="D338" s="124">
        <v>412</v>
      </c>
      <c r="E338" s="124"/>
      <c r="F338" s="124"/>
      <c r="G338" s="124"/>
      <c r="H338" s="124"/>
      <c r="I338" s="183">
        <f>I339</f>
        <v>10000000</v>
      </c>
      <c r="K338" s="128"/>
    </row>
    <row r="339" spans="1:11" ht="33">
      <c r="A339" s="136" t="s">
        <v>11</v>
      </c>
      <c r="B339" s="153" t="s">
        <v>106</v>
      </c>
      <c r="C339" s="124">
        <v>1029495</v>
      </c>
      <c r="D339" s="124">
        <v>412</v>
      </c>
      <c r="E339" s="124">
        <v>341</v>
      </c>
      <c r="F339" s="124">
        <v>12</v>
      </c>
      <c r="G339" s="143" t="s">
        <v>176</v>
      </c>
      <c r="H339" s="124">
        <v>100</v>
      </c>
      <c r="I339" s="148">
        <f>I342</f>
        <v>10000000</v>
      </c>
      <c r="K339" s="128"/>
    </row>
    <row r="340" spans="1:11" s="141" customFormat="1" ht="34.5">
      <c r="A340" s="149"/>
      <c r="B340" s="150" t="s">
        <v>466</v>
      </c>
      <c r="C340" s="124"/>
      <c r="D340" s="124"/>
      <c r="E340" s="124"/>
      <c r="F340" s="124"/>
      <c r="G340" s="124"/>
      <c r="H340" s="124"/>
      <c r="I340" s="167">
        <f>I342</f>
        <v>10000000</v>
      </c>
      <c r="J340" s="227"/>
    </row>
    <row r="341" spans="1:11" s="141" customFormat="1" ht="69">
      <c r="A341" s="149"/>
      <c r="B341" s="150" t="s">
        <v>191</v>
      </c>
      <c r="C341" s="124"/>
      <c r="D341" s="124"/>
      <c r="E341" s="124"/>
      <c r="F341" s="124"/>
      <c r="G341" s="126"/>
      <c r="H341" s="126"/>
      <c r="I341" s="167">
        <f>+I342</f>
        <v>10000000</v>
      </c>
      <c r="J341" s="227"/>
    </row>
    <row r="342" spans="1:11" ht="58.5" customHeight="1">
      <c r="A342" s="136"/>
      <c r="B342" s="196" t="s">
        <v>232</v>
      </c>
      <c r="C342" s="126"/>
      <c r="D342" s="126"/>
      <c r="E342" s="126"/>
      <c r="F342" s="126"/>
      <c r="G342" s="126" t="s">
        <v>192</v>
      </c>
      <c r="H342" s="126">
        <v>100</v>
      </c>
      <c r="I342" s="186">
        <v>10000000</v>
      </c>
      <c r="K342" s="128"/>
    </row>
    <row r="343" spans="1:11" ht="20.100000000000001" customHeight="1">
      <c r="A343" s="136" t="s">
        <v>102</v>
      </c>
      <c r="B343" s="137" t="s">
        <v>306</v>
      </c>
      <c r="C343" s="124">
        <v>1029500</v>
      </c>
      <c r="D343" s="124">
        <v>412</v>
      </c>
      <c r="E343" s="124"/>
      <c r="F343" s="124"/>
      <c r="G343" s="124"/>
      <c r="H343" s="124"/>
      <c r="I343" s="183">
        <f>I344</f>
        <v>10000000</v>
      </c>
      <c r="K343" s="128"/>
    </row>
    <row r="344" spans="1:11" ht="33">
      <c r="A344" s="136" t="s">
        <v>11</v>
      </c>
      <c r="B344" s="153" t="s">
        <v>106</v>
      </c>
      <c r="C344" s="124">
        <v>1029500</v>
      </c>
      <c r="D344" s="124">
        <v>412</v>
      </c>
      <c r="E344" s="124">
        <v>341</v>
      </c>
      <c r="F344" s="124">
        <v>12</v>
      </c>
      <c r="G344" s="143" t="s">
        <v>176</v>
      </c>
      <c r="H344" s="124">
        <v>100</v>
      </c>
      <c r="I344" s="197">
        <f>I345</f>
        <v>10000000</v>
      </c>
      <c r="K344" s="128"/>
    </row>
    <row r="345" spans="1:11" s="141" customFormat="1" ht="34.5">
      <c r="A345" s="149"/>
      <c r="B345" s="150" t="s">
        <v>466</v>
      </c>
      <c r="C345" s="124"/>
      <c r="D345" s="124"/>
      <c r="E345" s="124"/>
      <c r="F345" s="124"/>
      <c r="G345" s="124"/>
      <c r="H345" s="124"/>
      <c r="I345" s="167">
        <f>I347</f>
        <v>10000000</v>
      </c>
      <c r="J345" s="227"/>
    </row>
    <row r="346" spans="1:11" s="141" customFormat="1" ht="69">
      <c r="A346" s="149"/>
      <c r="B346" s="150" t="s">
        <v>191</v>
      </c>
      <c r="C346" s="124"/>
      <c r="D346" s="124"/>
      <c r="E346" s="124"/>
      <c r="F346" s="124"/>
      <c r="G346" s="126"/>
      <c r="H346" s="125"/>
      <c r="I346" s="167">
        <f>+I347</f>
        <v>10000000</v>
      </c>
      <c r="J346" s="227"/>
    </row>
    <row r="347" spans="1:11" ht="49.5">
      <c r="A347" s="136"/>
      <c r="B347" s="196" t="s">
        <v>232</v>
      </c>
      <c r="C347" s="125"/>
      <c r="D347" s="125"/>
      <c r="E347" s="125"/>
      <c r="F347" s="125"/>
      <c r="G347" s="126" t="s">
        <v>192</v>
      </c>
      <c r="H347" s="125">
        <v>100</v>
      </c>
      <c r="I347" s="198">
        <v>10000000</v>
      </c>
      <c r="K347" s="128"/>
    </row>
    <row r="348" spans="1:11" ht="20.100000000000001" customHeight="1">
      <c r="A348" s="136" t="s">
        <v>103</v>
      </c>
      <c r="B348" s="137" t="s">
        <v>307</v>
      </c>
      <c r="C348" s="124">
        <v>1030351</v>
      </c>
      <c r="D348" s="124">
        <v>412</v>
      </c>
      <c r="E348" s="124"/>
      <c r="F348" s="124"/>
      <c r="G348" s="124"/>
      <c r="H348" s="124"/>
      <c r="I348" s="183">
        <f>I349</f>
        <v>10000000</v>
      </c>
      <c r="K348" s="128"/>
    </row>
    <row r="349" spans="1:11" ht="39" customHeight="1">
      <c r="A349" s="136" t="s">
        <v>11</v>
      </c>
      <c r="B349" s="153" t="s">
        <v>106</v>
      </c>
      <c r="C349" s="124">
        <v>1030351</v>
      </c>
      <c r="D349" s="124">
        <v>412</v>
      </c>
      <c r="E349" s="124">
        <v>341</v>
      </c>
      <c r="F349" s="124">
        <v>12</v>
      </c>
      <c r="G349" s="143" t="s">
        <v>176</v>
      </c>
      <c r="H349" s="124">
        <v>100</v>
      </c>
      <c r="I349" s="197">
        <f>+I350</f>
        <v>10000000</v>
      </c>
      <c r="K349" s="128"/>
    </row>
    <row r="350" spans="1:11" s="141" customFormat="1" ht="34.5">
      <c r="A350" s="149"/>
      <c r="B350" s="150" t="s">
        <v>466</v>
      </c>
      <c r="C350" s="124"/>
      <c r="D350" s="124"/>
      <c r="E350" s="124"/>
      <c r="F350" s="124"/>
      <c r="G350" s="124"/>
      <c r="H350" s="124"/>
      <c r="I350" s="167">
        <f>I352</f>
        <v>10000000</v>
      </c>
      <c r="J350" s="227"/>
    </row>
    <row r="351" spans="1:11" s="141" customFormat="1" ht="69">
      <c r="A351" s="149"/>
      <c r="B351" s="150" t="s">
        <v>191</v>
      </c>
      <c r="C351" s="124"/>
      <c r="D351" s="124"/>
      <c r="E351" s="124"/>
      <c r="F351" s="124"/>
      <c r="G351" s="126"/>
      <c r="H351" s="126"/>
      <c r="I351" s="167">
        <f>+I352</f>
        <v>10000000</v>
      </c>
      <c r="J351" s="227"/>
    </row>
    <row r="352" spans="1:11" ht="56.25" customHeight="1">
      <c r="A352" s="136"/>
      <c r="B352" s="196" t="s">
        <v>232</v>
      </c>
      <c r="C352" s="126"/>
      <c r="D352" s="126"/>
      <c r="E352" s="126"/>
      <c r="F352" s="126"/>
      <c r="G352" s="126" t="s">
        <v>192</v>
      </c>
      <c r="H352" s="126">
        <v>100</v>
      </c>
      <c r="I352" s="198">
        <v>10000000</v>
      </c>
      <c r="K352" s="128"/>
    </row>
    <row r="353" spans="1:11" ht="33">
      <c r="A353" s="136" t="s">
        <v>104</v>
      </c>
      <c r="B353" s="137" t="s">
        <v>308</v>
      </c>
      <c r="C353" s="124">
        <v>1110440</v>
      </c>
      <c r="D353" s="124">
        <v>412</v>
      </c>
      <c r="E353" s="124"/>
      <c r="F353" s="124"/>
      <c r="G353" s="124"/>
      <c r="H353" s="124"/>
      <c r="I353" s="183">
        <f>I354</f>
        <v>10000000</v>
      </c>
      <c r="K353" s="128"/>
    </row>
    <row r="354" spans="1:11" ht="33">
      <c r="A354" s="136" t="s">
        <v>11</v>
      </c>
      <c r="B354" s="153" t="s">
        <v>106</v>
      </c>
      <c r="C354" s="124">
        <v>1110440</v>
      </c>
      <c r="D354" s="124">
        <v>412</v>
      </c>
      <c r="E354" s="124">
        <v>341</v>
      </c>
      <c r="F354" s="124">
        <v>12</v>
      </c>
      <c r="G354" s="143" t="s">
        <v>176</v>
      </c>
      <c r="H354" s="124">
        <v>100</v>
      </c>
      <c r="I354" s="183">
        <f>+I355</f>
        <v>10000000</v>
      </c>
      <c r="K354" s="128"/>
    </row>
    <row r="355" spans="1:11" s="141" customFormat="1" ht="36" customHeight="1">
      <c r="A355" s="149"/>
      <c r="B355" s="150" t="s">
        <v>466</v>
      </c>
      <c r="C355" s="124"/>
      <c r="D355" s="124"/>
      <c r="E355" s="124"/>
      <c r="F355" s="124"/>
      <c r="G355" s="124"/>
      <c r="H355" s="124"/>
      <c r="I355" s="167">
        <f>I357</f>
        <v>10000000</v>
      </c>
      <c r="J355" s="227"/>
    </row>
    <row r="356" spans="1:11" s="141" customFormat="1" ht="75.75" customHeight="1">
      <c r="A356" s="149"/>
      <c r="B356" s="150" t="s">
        <v>191</v>
      </c>
      <c r="C356" s="124"/>
      <c r="D356" s="124"/>
      <c r="E356" s="126"/>
      <c r="F356" s="126"/>
      <c r="G356" s="126"/>
      <c r="H356" s="126"/>
      <c r="I356" s="167">
        <f>+I357</f>
        <v>10000000</v>
      </c>
      <c r="J356" s="227"/>
    </row>
    <row r="357" spans="1:11" ht="62.25" customHeight="1">
      <c r="A357" s="155"/>
      <c r="B357" s="196" t="s">
        <v>232</v>
      </c>
      <c r="C357" s="126"/>
      <c r="D357" s="126"/>
      <c r="E357" s="126"/>
      <c r="F357" s="126"/>
      <c r="G357" s="126" t="s">
        <v>192</v>
      </c>
      <c r="H357" s="126">
        <v>100</v>
      </c>
      <c r="I357" s="127">
        <v>10000000</v>
      </c>
      <c r="K357" s="128"/>
    </row>
    <row r="358" spans="1:11" s="171" customFormat="1">
      <c r="A358" s="136" t="s">
        <v>412</v>
      </c>
      <c r="B358" s="190" t="s">
        <v>108</v>
      </c>
      <c r="C358" s="191"/>
      <c r="D358" s="191"/>
      <c r="E358" s="191"/>
      <c r="F358" s="191"/>
      <c r="G358" s="191"/>
      <c r="H358" s="191"/>
      <c r="I358" s="183">
        <f>I359</f>
        <v>10861000000</v>
      </c>
      <c r="J358" s="231"/>
    </row>
    <row r="359" spans="1:11" ht="20.100000000000001" customHeight="1">
      <c r="A359" s="136"/>
      <c r="B359" s="137" t="s">
        <v>309</v>
      </c>
      <c r="C359" s="124">
        <v>1030702</v>
      </c>
      <c r="D359" s="124">
        <v>412</v>
      </c>
      <c r="E359" s="124"/>
      <c r="F359" s="124"/>
      <c r="G359" s="124"/>
      <c r="H359" s="124"/>
      <c r="I359" s="183">
        <f>I360</f>
        <v>10861000000</v>
      </c>
      <c r="K359" s="128"/>
    </row>
    <row r="360" spans="1:11" ht="33">
      <c r="A360" s="136" t="s">
        <v>11</v>
      </c>
      <c r="B360" s="153" t="s">
        <v>110</v>
      </c>
      <c r="C360" s="124">
        <v>1030702</v>
      </c>
      <c r="D360" s="124">
        <v>412</v>
      </c>
      <c r="E360" s="124">
        <v>282</v>
      </c>
      <c r="F360" s="124">
        <v>12</v>
      </c>
      <c r="G360" s="143" t="s">
        <v>343</v>
      </c>
      <c r="H360" s="124">
        <v>100</v>
      </c>
      <c r="I360" s="183">
        <f>I361</f>
        <v>10861000000</v>
      </c>
      <c r="K360" s="128"/>
    </row>
    <row r="361" spans="1:11" s="141" customFormat="1" ht="34.5">
      <c r="A361" s="149"/>
      <c r="B361" s="150" t="s">
        <v>470</v>
      </c>
      <c r="C361" s="124"/>
      <c r="D361" s="124"/>
      <c r="E361" s="124"/>
      <c r="F361" s="124"/>
      <c r="G361" s="124"/>
      <c r="H361" s="124"/>
      <c r="I361" s="167">
        <f>I362</f>
        <v>10861000000</v>
      </c>
      <c r="J361" s="227"/>
    </row>
    <row r="362" spans="1:11" ht="56.25" customHeight="1">
      <c r="A362" s="136"/>
      <c r="B362" s="156" t="s">
        <v>310</v>
      </c>
      <c r="C362" s="126"/>
      <c r="D362" s="126"/>
      <c r="E362" s="126"/>
      <c r="F362" s="126"/>
      <c r="G362" s="126" t="s">
        <v>344</v>
      </c>
      <c r="H362" s="126">
        <v>100</v>
      </c>
      <c r="I362" s="127">
        <v>10861000000</v>
      </c>
      <c r="K362" s="128"/>
    </row>
    <row r="363" spans="1:11" ht="9.75" customHeight="1">
      <c r="A363" s="199"/>
      <c r="B363" s="200"/>
      <c r="C363" s="201"/>
      <c r="D363" s="201"/>
      <c r="E363" s="201"/>
      <c r="F363" s="201"/>
      <c r="G363" s="201"/>
      <c r="H363" s="201"/>
      <c r="I363" s="202"/>
      <c r="K363" s="128"/>
    </row>
  </sheetData>
  <autoFilter ref="A5:K5" xr:uid="{00000000-0009-0000-0000-000001000000}"/>
  <mergeCells count="3">
    <mergeCell ref="A1:I1"/>
    <mergeCell ref="A2:I2"/>
    <mergeCell ref="A3:I3"/>
  </mergeCells>
  <printOptions horizontalCentered="1"/>
  <pageMargins left="0" right="0" top="0.43" bottom="0.36" header="0.17" footer="0.22"/>
  <pageSetup paperSize="9" scale="90" orientation="landscape" r:id="rId1"/>
  <headerFooter differentFirst="1">
    <oddHeader>&amp;CPage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74"/>
  <sheetViews>
    <sheetView zoomScale="70" zoomScaleNormal="70" workbookViewId="0">
      <pane xSplit="1" ySplit="5" topLeftCell="B80" activePane="bottomRight" state="frozen"/>
      <selection pane="topRight" activeCell="B1" sqref="B1"/>
      <selection pane="bottomLeft" activeCell="A8" sqref="A8"/>
      <selection pane="bottomRight" activeCell="AA388" sqref="AA388"/>
    </sheetView>
  </sheetViews>
  <sheetFormatPr defaultColWidth="8.85546875" defaultRowHeight="16.5"/>
  <cols>
    <col min="1" max="1" width="7.140625" style="270" customWidth="1"/>
    <col min="2" max="2" width="87.42578125" style="128" customWidth="1"/>
    <col min="3" max="3" width="10.28515625" style="270" hidden="1" customWidth="1"/>
    <col min="4" max="7" width="10" style="270" hidden="1" customWidth="1"/>
    <col min="8" max="8" width="10" style="266" hidden="1" customWidth="1"/>
    <col min="9" max="9" width="20.7109375" style="129" customWidth="1"/>
    <col min="10" max="10" width="20.7109375" style="540" customWidth="1"/>
    <col min="11" max="11" width="20.7109375" style="266" customWidth="1"/>
    <col min="12" max="13" width="17.42578125" style="275" customWidth="1"/>
    <col min="14" max="14" width="21.5703125" style="128" hidden="1" customWidth="1"/>
    <col min="15" max="15" width="20.140625" style="128" hidden="1" customWidth="1"/>
    <col min="16" max="16" width="17.5703125" style="128" hidden="1" customWidth="1"/>
    <col min="17" max="17" width="18.28515625" style="128" hidden="1" customWidth="1"/>
    <col min="18" max="19" width="9.5703125" style="414" hidden="1" customWidth="1"/>
    <col min="20" max="20" width="13.5703125" style="128" hidden="1" customWidth="1"/>
    <col min="21" max="26" width="0" style="128" hidden="1" customWidth="1"/>
    <col min="27" max="27" width="21.5703125" style="267" customWidth="1"/>
    <col min="28" max="16384" width="8.85546875" style="128"/>
  </cols>
  <sheetData>
    <row r="1" spans="1:27" ht="66" customHeight="1">
      <c r="A1" s="622" t="s">
        <v>741</v>
      </c>
      <c r="B1" s="622"/>
      <c r="C1" s="622"/>
      <c r="D1" s="622"/>
      <c r="E1" s="622"/>
      <c r="F1" s="622"/>
      <c r="G1" s="622"/>
      <c r="H1" s="622"/>
      <c r="I1" s="622"/>
      <c r="J1" s="622"/>
      <c r="K1" s="622"/>
      <c r="L1" s="622"/>
      <c r="M1" s="622"/>
      <c r="N1" s="129"/>
      <c r="O1" s="414"/>
    </row>
    <row r="2" spans="1:27">
      <c r="M2" s="272" t="s">
        <v>332</v>
      </c>
    </row>
    <row r="3" spans="1:27" s="270" customFormat="1" ht="32.25" customHeight="1">
      <c r="A3" s="628" t="s">
        <v>2</v>
      </c>
      <c r="B3" s="627" t="s">
        <v>0</v>
      </c>
      <c r="C3" s="269" t="s">
        <v>333</v>
      </c>
      <c r="D3" s="269" t="s">
        <v>334</v>
      </c>
      <c r="E3" s="269" t="s">
        <v>335</v>
      </c>
      <c r="F3" s="269" t="s">
        <v>336</v>
      </c>
      <c r="G3" s="269" t="s">
        <v>337</v>
      </c>
      <c r="H3" s="271" t="s">
        <v>338</v>
      </c>
      <c r="I3" s="626" t="s">
        <v>565</v>
      </c>
      <c r="J3" s="623" t="s">
        <v>739</v>
      </c>
      <c r="K3" s="624" t="s">
        <v>740</v>
      </c>
      <c r="L3" s="625" t="s">
        <v>557</v>
      </c>
      <c r="M3" s="625"/>
      <c r="R3" s="275"/>
      <c r="S3" s="275"/>
      <c r="AA3" s="615"/>
    </row>
    <row r="4" spans="1:27" s="270" customFormat="1" ht="32.25" customHeight="1">
      <c r="A4" s="628"/>
      <c r="B4" s="627"/>
      <c r="C4" s="269"/>
      <c r="D4" s="269"/>
      <c r="E4" s="269"/>
      <c r="F4" s="269"/>
      <c r="G4" s="269"/>
      <c r="H4" s="271"/>
      <c r="I4" s="626"/>
      <c r="J4" s="623"/>
      <c r="K4" s="624"/>
      <c r="L4" s="273" t="s">
        <v>558</v>
      </c>
      <c r="M4" s="273" t="s">
        <v>559</v>
      </c>
      <c r="O4" s="266"/>
      <c r="R4" s="275"/>
      <c r="S4" s="275"/>
      <c r="AA4" s="615"/>
    </row>
    <row r="5" spans="1:27">
      <c r="A5" s="543" t="s">
        <v>89</v>
      </c>
      <c r="B5" s="544" t="s">
        <v>68</v>
      </c>
      <c r="C5" s="545"/>
      <c r="D5" s="545"/>
      <c r="E5" s="545"/>
      <c r="F5" s="545"/>
      <c r="G5" s="545"/>
      <c r="H5" s="545"/>
      <c r="I5" s="546">
        <v>1</v>
      </c>
      <c r="J5" s="547">
        <v>2</v>
      </c>
      <c r="K5" s="547">
        <v>3</v>
      </c>
      <c r="L5" s="548" t="s">
        <v>560</v>
      </c>
      <c r="M5" s="548" t="s">
        <v>561</v>
      </c>
    </row>
    <row r="6" spans="1:27" ht="18.75">
      <c r="A6" s="537" t="s">
        <v>89</v>
      </c>
      <c r="B6" s="538" t="s">
        <v>596</v>
      </c>
      <c r="C6" s="549"/>
      <c r="D6" s="549"/>
      <c r="E6" s="549"/>
      <c r="F6" s="549"/>
      <c r="G6" s="549"/>
      <c r="H6" s="550"/>
      <c r="I6" s="539"/>
      <c r="J6" s="551"/>
      <c r="K6" s="592"/>
      <c r="L6" s="552"/>
      <c r="M6" s="552"/>
      <c r="N6" s="128" t="s">
        <v>118</v>
      </c>
      <c r="O6" s="129">
        <f>+O7+O8</f>
        <v>35243958000</v>
      </c>
      <c r="P6" s="129">
        <f t="shared" ref="P6:Q6" si="0">+P7+P8</f>
        <v>3312973850</v>
      </c>
      <c r="Q6" s="129">
        <f t="shared" si="0"/>
        <v>4328415980</v>
      </c>
      <c r="R6" s="414">
        <f>+P6/O6*100</f>
        <v>9.4001185962144209</v>
      </c>
      <c r="S6" s="414">
        <f>+P6/Q6*100</f>
        <v>76.540098394147421</v>
      </c>
    </row>
    <row r="7" spans="1:27" ht="18.75">
      <c r="A7" s="331" t="s">
        <v>3</v>
      </c>
      <c r="B7" s="442" t="s">
        <v>597</v>
      </c>
      <c r="C7" s="269"/>
      <c r="D7" s="269"/>
      <c r="E7" s="269"/>
      <c r="F7" s="269"/>
      <c r="G7" s="269"/>
      <c r="H7" s="271"/>
      <c r="I7" s="511">
        <f>+I8+I10</f>
        <v>6582000000</v>
      </c>
      <c r="J7" s="511">
        <f>+J8+J10</f>
        <v>1577450426</v>
      </c>
      <c r="K7" s="590">
        <f>+K8+K10</f>
        <v>1509191500</v>
      </c>
      <c r="L7" s="553">
        <f t="shared" ref="L7:L31" si="1">+J7/I7*100</f>
        <v>23.966126192646612</v>
      </c>
      <c r="M7" s="553">
        <f t="shared" ref="M7:M31" si="2">+J7/K7*100</f>
        <v>104.52288036342638</v>
      </c>
      <c r="N7" s="412" t="s">
        <v>657</v>
      </c>
      <c r="O7" s="413">
        <f>+I29+I82+I114+I155+I194</f>
        <v>26103958000</v>
      </c>
      <c r="P7" s="413">
        <f t="shared" ref="P7:Q7" si="3">+J29+J82+J114+J155+J194</f>
        <v>1534539724</v>
      </c>
      <c r="Q7" s="413">
        <f t="shared" si="3"/>
        <v>2868318850</v>
      </c>
      <c r="R7" s="414">
        <f t="shared" ref="R7:R8" si="4">+P7/O7*100</f>
        <v>5.8785710733981418</v>
      </c>
      <c r="S7" s="414">
        <f t="shared" ref="S7:S8" si="5">+P7/Q7*100</f>
        <v>53.499621354857396</v>
      </c>
    </row>
    <row r="8" spans="1:27" ht="18.75">
      <c r="A8" s="331">
        <v>1</v>
      </c>
      <c r="B8" s="442" t="s">
        <v>598</v>
      </c>
      <c r="C8" s="269"/>
      <c r="D8" s="269"/>
      <c r="E8" s="269"/>
      <c r="F8" s="269"/>
      <c r="G8" s="269"/>
      <c r="H8" s="271"/>
      <c r="I8" s="511">
        <f>+I9</f>
        <v>5000000</v>
      </c>
      <c r="J8" s="511">
        <f>+J9</f>
        <v>600000</v>
      </c>
      <c r="K8" s="590">
        <f>+K9</f>
        <v>2050000</v>
      </c>
      <c r="L8" s="553">
        <f t="shared" si="1"/>
        <v>12</v>
      </c>
      <c r="M8" s="553">
        <f t="shared" si="2"/>
        <v>29.268292682926827</v>
      </c>
      <c r="N8" s="412" t="s">
        <v>658</v>
      </c>
      <c r="O8" s="413">
        <f>+I39+I91+I123+I163+I202</f>
        <v>9140000000</v>
      </c>
      <c r="P8" s="413">
        <f t="shared" ref="P8:Q8" si="6">+J39+J91+J123+J163+J202</f>
        <v>1778434126</v>
      </c>
      <c r="Q8" s="413">
        <f t="shared" si="6"/>
        <v>1460097130</v>
      </c>
      <c r="R8" s="414">
        <f t="shared" si="4"/>
        <v>19.457703785557985</v>
      </c>
      <c r="S8" s="414">
        <f t="shared" si="5"/>
        <v>121.80245337513951</v>
      </c>
    </row>
    <row r="9" spans="1:27" s="141" customFormat="1" ht="37.5">
      <c r="A9" s="331"/>
      <c r="B9" s="443" t="s">
        <v>23</v>
      </c>
      <c r="C9" s="437"/>
      <c r="D9" s="437"/>
      <c r="E9" s="437"/>
      <c r="F9" s="437"/>
      <c r="G9" s="437"/>
      <c r="H9" s="554"/>
      <c r="I9" s="510">
        <f>+I72</f>
        <v>5000000</v>
      </c>
      <c r="J9" s="510">
        <f>+J72</f>
        <v>600000</v>
      </c>
      <c r="K9" s="502">
        <f>+K72</f>
        <v>2050000</v>
      </c>
      <c r="L9" s="555">
        <f t="shared" si="1"/>
        <v>12</v>
      </c>
      <c r="M9" s="555">
        <f t="shared" si="2"/>
        <v>29.268292682926827</v>
      </c>
      <c r="N9" s="128" t="s">
        <v>566</v>
      </c>
      <c r="O9" s="129">
        <f>+O10+O11</f>
        <v>19859195595</v>
      </c>
      <c r="P9" s="129">
        <f t="shared" ref="P9:Q9" si="7">+P10+P11</f>
        <v>3589126266</v>
      </c>
      <c r="Q9" s="129">
        <f t="shared" si="7"/>
        <v>3630265353</v>
      </c>
      <c r="R9" s="414">
        <f t="shared" ref="R9" si="8">+P9/O9*100</f>
        <v>18.072868303405219</v>
      </c>
      <c r="S9" s="414">
        <f t="shared" ref="S9" si="9">+P9/Q9*100</f>
        <v>98.866774656954391</v>
      </c>
      <c r="AA9" s="268"/>
    </row>
    <row r="10" spans="1:27" s="141" customFormat="1" ht="18.75">
      <c r="A10" s="331">
        <v>2</v>
      </c>
      <c r="B10" s="442" t="s">
        <v>599</v>
      </c>
      <c r="C10" s="269"/>
      <c r="D10" s="269"/>
      <c r="E10" s="269"/>
      <c r="F10" s="269"/>
      <c r="G10" s="269"/>
      <c r="H10" s="271"/>
      <c r="I10" s="511">
        <f>+I11+I12+I13</f>
        <v>6577000000</v>
      </c>
      <c r="J10" s="511">
        <f>+J11+J12+J13</f>
        <v>1576850426</v>
      </c>
      <c r="K10" s="590">
        <f>+K11+K12+K13</f>
        <v>1507141500</v>
      </c>
      <c r="L10" s="553">
        <f t="shared" si="1"/>
        <v>23.97522314124981</v>
      </c>
      <c r="M10" s="553">
        <f t="shared" si="2"/>
        <v>104.62524096111746</v>
      </c>
      <c r="N10" s="412" t="s">
        <v>657</v>
      </c>
      <c r="O10" s="426">
        <f>+I175+I216+I243</f>
        <v>5102000000</v>
      </c>
      <c r="P10" s="426">
        <f t="shared" ref="P10:Q10" si="10">+J175+J216+J243</f>
        <v>508221168</v>
      </c>
      <c r="Q10" s="426">
        <f t="shared" si="10"/>
        <v>384058932</v>
      </c>
      <c r="R10" s="427">
        <f t="shared" ref="R10:R11" si="11">+P10/O10*100</f>
        <v>9.9612145825166607</v>
      </c>
      <c r="S10" s="427">
        <f t="shared" ref="S10:S11" si="12">+P10/Q10*100</f>
        <v>132.32895414081921</v>
      </c>
      <c r="AA10" s="268"/>
    </row>
    <row r="11" spans="1:27" ht="18.75">
      <c r="A11" s="444"/>
      <c r="B11" s="443" t="s">
        <v>21</v>
      </c>
      <c r="C11" s="437"/>
      <c r="D11" s="437"/>
      <c r="E11" s="437"/>
      <c r="F11" s="437"/>
      <c r="G11" s="437"/>
      <c r="H11" s="554"/>
      <c r="I11" s="510">
        <f>+I69</f>
        <v>40000000</v>
      </c>
      <c r="J11" s="510">
        <f>+J69</f>
        <v>24750626</v>
      </c>
      <c r="K11" s="502">
        <f>+K69</f>
        <v>49875500</v>
      </c>
      <c r="L11" s="555">
        <f t="shared" si="1"/>
        <v>61.876564999999992</v>
      </c>
      <c r="M11" s="555">
        <f t="shared" si="2"/>
        <v>49.624817796312819</v>
      </c>
      <c r="N11" s="412" t="s">
        <v>658</v>
      </c>
      <c r="O11" s="413">
        <f>+I66+I182+I223+I251</f>
        <v>14757195595</v>
      </c>
      <c r="P11" s="413">
        <f t="shared" ref="P11:Q11" si="13">+J66+J182+J223+J251</f>
        <v>3080905098</v>
      </c>
      <c r="Q11" s="413">
        <f t="shared" si="13"/>
        <v>3246206421</v>
      </c>
      <c r="R11" s="427">
        <f t="shared" si="11"/>
        <v>20.877307467848873</v>
      </c>
      <c r="S11" s="427">
        <f t="shared" si="12"/>
        <v>94.907861621779475</v>
      </c>
    </row>
    <row r="12" spans="1:27" s="141" customFormat="1" ht="18.75">
      <c r="A12" s="444"/>
      <c r="B12" s="443" t="s">
        <v>22</v>
      </c>
      <c r="C12" s="437"/>
      <c r="D12" s="437"/>
      <c r="E12" s="437"/>
      <c r="F12" s="437"/>
      <c r="G12" s="437"/>
      <c r="H12" s="554"/>
      <c r="I12" s="510">
        <f>+I71</f>
        <v>6292000000</v>
      </c>
      <c r="J12" s="510">
        <f>+J71</f>
        <v>1521699800</v>
      </c>
      <c r="K12" s="502">
        <f>+K71</f>
        <v>1420216000</v>
      </c>
      <c r="L12" s="555">
        <f t="shared" si="1"/>
        <v>24.184675778766689</v>
      </c>
      <c r="M12" s="555">
        <f t="shared" si="2"/>
        <v>107.1456595334794</v>
      </c>
      <c r="N12" s="267" t="s">
        <v>567</v>
      </c>
      <c r="O12" s="129">
        <f>+O13+O14</f>
        <v>4476999740</v>
      </c>
      <c r="P12" s="129">
        <f t="shared" ref="P12:Q12" si="14">+P13+P14</f>
        <v>534589502</v>
      </c>
      <c r="Q12" s="129">
        <f t="shared" si="14"/>
        <v>605473900</v>
      </c>
      <c r="R12" s="414">
        <f>+P12/O12*100</f>
        <v>11.940798147109117</v>
      </c>
      <c r="S12" s="414">
        <f>+P12/Q12*100</f>
        <v>88.292740942260266</v>
      </c>
      <c r="AA12" s="268"/>
    </row>
    <row r="13" spans="1:27" s="141" customFormat="1" ht="37.5">
      <c r="A13" s="444"/>
      <c r="B13" s="443" t="s">
        <v>345</v>
      </c>
      <c r="C13" s="269"/>
      <c r="D13" s="269"/>
      <c r="E13" s="269"/>
      <c r="F13" s="269"/>
      <c r="G13" s="269"/>
      <c r="H13" s="271"/>
      <c r="I13" s="510">
        <f>+I74</f>
        <v>245000000</v>
      </c>
      <c r="J13" s="510">
        <f>+J74</f>
        <v>30400000</v>
      </c>
      <c r="K13" s="502">
        <f>+K74</f>
        <v>37050000</v>
      </c>
      <c r="L13" s="553">
        <f t="shared" si="1"/>
        <v>12.408163265306122</v>
      </c>
      <c r="M13" s="553">
        <f t="shared" si="2"/>
        <v>82.051282051282044</v>
      </c>
      <c r="N13" s="412" t="s">
        <v>657</v>
      </c>
      <c r="O13" s="426">
        <f>+I138+I266</f>
        <v>824000000</v>
      </c>
      <c r="P13" s="426">
        <f t="shared" ref="P13:Q13" si="15">+J138+J266</f>
        <v>0</v>
      </c>
      <c r="Q13" s="426">
        <f t="shared" si="15"/>
        <v>108621000</v>
      </c>
      <c r="R13" s="427">
        <f t="shared" ref="R13:R14" si="16">+P13/O13*100</f>
        <v>0</v>
      </c>
      <c r="S13" s="427">
        <f t="shared" ref="S13:S14" si="17">+P13/Q13*100</f>
        <v>0</v>
      </c>
      <c r="T13" s="428"/>
      <c r="AA13" s="268"/>
    </row>
    <row r="14" spans="1:27" ht="18.75">
      <c r="A14" s="331" t="s">
        <v>5</v>
      </c>
      <c r="B14" s="442" t="s">
        <v>609</v>
      </c>
      <c r="C14" s="437"/>
      <c r="D14" s="437"/>
      <c r="E14" s="437"/>
      <c r="F14" s="437"/>
      <c r="G14" s="437"/>
      <c r="H14" s="554"/>
      <c r="I14" s="511">
        <f>+I15+I17</f>
        <v>6582000000</v>
      </c>
      <c r="J14" s="511">
        <f>+J15+J17</f>
        <v>1577450426</v>
      </c>
      <c r="K14" s="590">
        <f>+K15+K17</f>
        <v>1509191500</v>
      </c>
      <c r="L14" s="555">
        <f t="shared" si="1"/>
        <v>23.966126192646612</v>
      </c>
      <c r="M14" s="555">
        <f t="shared" si="2"/>
        <v>104.52288036342638</v>
      </c>
      <c r="N14" s="412" t="s">
        <v>658</v>
      </c>
      <c r="O14" s="413">
        <f>+I146+I274</f>
        <v>3652999740</v>
      </c>
      <c r="P14" s="413">
        <f t="shared" ref="P14:Q14" si="18">+J146+J274</f>
        <v>534589502</v>
      </c>
      <c r="Q14" s="413">
        <f t="shared" si="18"/>
        <v>496852900</v>
      </c>
      <c r="R14" s="427">
        <f t="shared" si="16"/>
        <v>14.634260609063169</v>
      </c>
      <c r="S14" s="427">
        <f t="shared" si="17"/>
        <v>107.59512563980205</v>
      </c>
      <c r="T14" s="412"/>
    </row>
    <row r="15" spans="1:27" s="141" customFormat="1" ht="18.75">
      <c r="A15" s="331">
        <v>1</v>
      </c>
      <c r="B15" s="442" t="s">
        <v>598</v>
      </c>
      <c r="C15" s="269"/>
      <c r="D15" s="269"/>
      <c r="E15" s="269"/>
      <c r="F15" s="269"/>
      <c r="G15" s="269"/>
      <c r="H15" s="271"/>
      <c r="I15" s="511">
        <f>+I16</f>
        <v>5000000</v>
      </c>
      <c r="J15" s="511">
        <f>+J16</f>
        <v>600000</v>
      </c>
      <c r="K15" s="590">
        <f>+K16</f>
        <v>2050000</v>
      </c>
      <c r="L15" s="556">
        <f t="shared" si="1"/>
        <v>12</v>
      </c>
      <c r="M15" s="556">
        <f t="shared" si="2"/>
        <v>29.268292682926827</v>
      </c>
      <c r="N15" s="267" t="s">
        <v>568</v>
      </c>
      <c r="O15" s="276">
        <f>+O16+O17</f>
        <v>6085000000</v>
      </c>
      <c r="P15" s="276">
        <f t="shared" ref="P15:Q15" si="19">+P16+P17</f>
        <v>1351051164</v>
      </c>
      <c r="Q15" s="276">
        <f t="shared" si="19"/>
        <v>1355806620</v>
      </c>
      <c r="R15" s="414">
        <f>+P15/O15*100</f>
        <v>22.202977222678719</v>
      </c>
      <c r="S15" s="414">
        <f>+P15/Q15*100</f>
        <v>99.649252634568199</v>
      </c>
      <c r="AA15" s="268"/>
    </row>
    <row r="16" spans="1:27" ht="37.5">
      <c r="A16" s="444"/>
      <c r="B16" s="443" t="s">
        <v>23</v>
      </c>
      <c r="C16" s="269"/>
      <c r="D16" s="269"/>
      <c r="E16" s="269"/>
      <c r="F16" s="269"/>
      <c r="G16" s="269"/>
      <c r="H16" s="271"/>
      <c r="I16" s="510">
        <f>+I9</f>
        <v>5000000</v>
      </c>
      <c r="J16" s="510">
        <f>+J9</f>
        <v>600000</v>
      </c>
      <c r="K16" s="502">
        <f>+K9</f>
        <v>2050000</v>
      </c>
      <c r="L16" s="553">
        <f t="shared" si="1"/>
        <v>12</v>
      </c>
      <c r="M16" s="553">
        <f t="shared" si="2"/>
        <v>29.268292682926827</v>
      </c>
      <c r="N16" s="412" t="s">
        <v>657</v>
      </c>
      <c r="O16" s="413">
        <f>+I286</f>
        <v>1731000000</v>
      </c>
      <c r="P16" s="413">
        <f t="shared" ref="P16:Q16" si="20">+J286</f>
        <v>497747160</v>
      </c>
      <c r="Q16" s="413">
        <f t="shared" si="20"/>
        <v>473530974</v>
      </c>
      <c r="R16" s="427">
        <f t="shared" ref="R16:R17" si="21">+P16/O16*100</f>
        <v>28.75489081455806</v>
      </c>
      <c r="S16" s="427">
        <f t="shared" ref="S16:S17" si="22">+P16/Q16*100</f>
        <v>105.1139602960798</v>
      </c>
    </row>
    <row r="17" spans="1:27" ht="18.75">
      <c r="A17" s="331">
        <v>2</v>
      </c>
      <c r="B17" s="442" t="s">
        <v>599</v>
      </c>
      <c r="C17" s="269"/>
      <c r="D17" s="269"/>
      <c r="E17" s="269"/>
      <c r="F17" s="269"/>
      <c r="G17" s="269"/>
      <c r="H17" s="271"/>
      <c r="I17" s="511">
        <f>+I18+I19+I20</f>
        <v>6577000000</v>
      </c>
      <c r="J17" s="511">
        <f>+J18+J19+J20</f>
        <v>1576850426</v>
      </c>
      <c r="K17" s="590">
        <f>+K18+K19+K20</f>
        <v>1507141500</v>
      </c>
      <c r="L17" s="553">
        <f t="shared" si="1"/>
        <v>23.97522314124981</v>
      </c>
      <c r="M17" s="553">
        <f t="shared" si="2"/>
        <v>104.62524096111746</v>
      </c>
      <c r="N17" s="412" t="s">
        <v>658</v>
      </c>
      <c r="O17" s="413">
        <f>+I293+I105</f>
        <v>4354000000</v>
      </c>
      <c r="P17" s="413">
        <f t="shared" ref="P17:Q17" si="23">+J293+J105</f>
        <v>853304004</v>
      </c>
      <c r="Q17" s="413">
        <f t="shared" si="23"/>
        <v>882275646</v>
      </c>
      <c r="R17" s="427">
        <f t="shared" si="21"/>
        <v>19.598162700964629</v>
      </c>
      <c r="S17" s="427">
        <f t="shared" si="22"/>
        <v>96.716259580398756</v>
      </c>
    </row>
    <row r="18" spans="1:27" ht="18.75">
      <c r="A18" s="331"/>
      <c r="B18" s="443" t="s">
        <v>600</v>
      </c>
      <c r="C18" s="557"/>
      <c r="D18" s="557"/>
      <c r="E18" s="557"/>
      <c r="F18" s="557"/>
      <c r="G18" s="557"/>
      <c r="H18" s="558"/>
      <c r="I18" s="510">
        <f t="shared" ref="I18:K20" si="24">+I11</f>
        <v>40000000</v>
      </c>
      <c r="J18" s="510">
        <f t="shared" si="24"/>
        <v>24750626</v>
      </c>
      <c r="K18" s="502">
        <f t="shared" si="24"/>
        <v>49875500</v>
      </c>
      <c r="L18" s="555">
        <f t="shared" si="1"/>
        <v>61.876564999999992</v>
      </c>
      <c r="M18" s="555">
        <f t="shared" si="2"/>
        <v>49.624817796312819</v>
      </c>
      <c r="N18" s="268" t="s">
        <v>569</v>
      </c>
      <c r="O18" s="141">
        <f>+I68</f>
        <v>40000000</v>
      </c>
      <c r="P18" s="141">
        <f t="shared" ref="P18:Q18" si="25">+J68</f>
        <v>24750626</v>
      </c>
      <c r="Q18" s="141">
        <f t="shared" si="25"/>
        <v>49875500</v>
      </c>
      <c r="R18" s="414">
        <f>+P18/O18*100</f>
        <v>61.876564999999992</v>
      </c>
      <c r="S18" s="414">
        <f>+P18/Q18*100</f>
        <v>49.624817796312819</v>
      </c>
    </row>
    <row r="19" spans="1:27" s="141" customFormat="1" ht="18.75">
      <c r="A19" s="331"/>
      <c r="B19" s="443" t="s">
        <v>22</v>
      </c>
      <c r="C19" s="269"/>
      <c r="D19" s="269"/>
      <c r="E19" s="269"/>
      <c r="F19" s="269"/>
      <c r="G19" s="269"/>
      <c r="H19" s="271"/>
      <c r="I19" s="510">
        <f t="shared" si="24"/>
        <v>6292000000</v>
      </c>
      <c r="J19" s="510">
        <f t="shared" si="24"/>
        <v>1521699800</v>
      </c>
      <c r="K19" s="502">
        <f t="shared" si="24"/>
        <v>1420216000</v>
      </c>
      <c r="L19" s="553">
        <f t="shared" si="1"/>
        <v>24.184675778766689</v>
      </c>
      <c r="M19" s="553">
        <f t="shared" si="2"/>
        <v>107.1456595334794</v>
      </c>
      <c r="N19" s="268" t="s">
        <v>570</v>
      </c>
      <c r="O19" s="129">
        <f>+I109+I189+I238</f>
        <v>1221000000</v>
      </c>
      <c r="P19" s="129">
        <f t="shared" ref="P19:Q19" si="26">+J109+J189+J238</f>
        <v>204414263</v>
      </c>
      <c r="Q19" s="129">
        <f t="shared" si="26"/>
        <v>187756229</v>
      </c>
      <c r="R19" s="414">
        <f>+P19/O19*100</f>
        <v>16.741544881244881</v>
      </c>
      <c r="S19" s="414">
        <f>+P19/Q19*100</f>
        <v>108.87216050765485</v>
      </c>
      <c r="AA19" s="268"/>
    </row>
    <row r="20" spans="1:27" s="141" customFormat="1" ht="37.5">
      <c r="A20" s="444"/>
      <c r="B20" s="443" t="s">
        <v>601</v>
      </c>
      <c r="C20" s="557"/>
      <c r="D20" s="557"/>
      <c r="E20" s="557"/>
      <c r="F20" s="557"/>
      <c r="G20" s="557"/>
      <c r="H20" s="558"/>
      <c r="I20" s="510">
        <f t="shared" si="24"/>
        <v>245000000</v>
      </c>
      <c r="J20" s="510">
        <f t="shared" si="24"/>
        <v>30400000</v>
      </c>
      <c r="K20" s="502">
        <f t="shared" si="24"/>
        <v>37050000</v>
      </c>
      <c r="L20" s="555">
        <f t="shared" si="1"/>
        <v>12.408163265306122</v>
      </c>
      <c r="M20" s="555">
        <f t="shared" si="2"/>
        <v>82.051282051282044</v>
      </c>
      <c r="N20" s="267" t="s">
        <v>571</v>
      </c>
      <c r="O20" s="276">
        <f>+I62+I101+I133+I171+I211+I261+I281+I296</f>
        <v>29911878800</v>
      </c>
      <c r="P20" s="276">
        <f t="shared" ref="P20:Q20" si="27">+J62+J101+J133+J171+J211+J261+J281+J296</f>
        <v>4513933279</v>
      </c>
      <c r="Q20" s="276">
        <f t="shared" si="27"/>
        <v>4365918219</v>
      </c>
      <c r="R20" s="414">
        <f>+P20/O20*100</f>
        <v>15.090771493096582</v>
      </c>
      <c r="S20" s="414">
        <f>+P20/Q20*100</f>
        <v>103.39023895032791</v>
      </c>
      <c r="T20" s="276"/>
      <c r="AA20" s="268"/>
    </row>
    <row r="21" spans="1:27" ht="18.75">
      <c r="A21" s="440" t="s">
        <v>68</v>
      </c>
      <c r="B21" s="441" t="s">
        <v>610</v>
      </c>
      <c r="C21" s="557"/>
      <c r="D21" s="557"/>
      <c r="E21" s="557"/>
      <c r="F21" s="557"/>
      <c r="G21" s="557"/>
      <c r="H21" s="558"/>
      <c r="I21" s="513">
        <f t="shared" ref="I21:K21" si="28">+I22+I51+I62</f>
        <v>112996432882</v>
      </c>
      <c r="J21" s="513">
        <f t="shared" si="28"/>
        <v>16630551545</v>
      </c>
      <c r="K21" s="503">
        <f t="shared" si="28"/>
        <v>16954738224</v>
      </c>
      <c r="L21" s="555">
        <f t="shared" si="1"/>
        <v>14.717766854080223</v>
      </c>
      <c r="M21" s="555">
        <f t="shared" si="2"/>
        <v>98.087928726961394</v>
      </c>
      <c r="N21" s="141" t="s">
        <v>572</v>
      </c>
      <c r="O21" s="141">
        <f>+I77</f>
        <v>40000000</v>
      </c>
      <c r="P21" s="141">
        <f t="shared" ref="P21:Q21" si="29">+J77</f>
        <v>24750626</v>
      </c>
      <c r="Q21" s="141">
        <f t="shared" si="29"/>
        <v>49875500</v>
      </c>
      <c r="R21" s="414">
        <f>+P21/O21*100</f>
        <v>61.876564999999992</v>
      </c>
      <c r="S21" s="414">
        <f>+P21/Q21*100</f>
        <v>49.624817796312819</v>
      </c>
    </row>
    <row r="22" spans="1:27" s="141" customFormat="1" ht="18.75">
      <c r="A22" s="445" t="s">
        <v>3</v>
      </c>
      <c r="B22" s="446" t="s">
        <v>664</v>
      </c>
      <c r="C22" s="269"/>
      <c r="D22" s="269"/>
      <c r="E22" s="269"/>
      <c r="F22" s="269"/>
      <c r="G22" s="269"/>
      <c r="H22" s="271"/>
      <c r="I22" s="514">
        <f>+I23+I26+I39+I42+I45+I48</f>
        <v>100985949382</v>
      </c>
      <c r="J22" s="514">
        <f>+J23+J26+J39+J42+J45+J48</f>
        <v>16597063725</v>
      </c>
      <c r="K22" s="504">
        <f>+K23+K26+K39+K42+K45+K48</f>
        <v>16925117044</v>
      </c>
      <c r="L22" s="553">
        <f t="shared" si="1"/>
        <v>16.435022720060008</v>
      </c>
      <c r="M22" s="553">
        <f t="shared" si="2"/>
        <v>98.061736777670944</v>
      </c>
      <c r="N22" s="128" t="s">
        <v>573</v>
      </c>
      <c r="O22" s="129">
        <f>+I70</f>
        <v>6297000000</v>
      </c>
      <c r="P22" s="129">
        <f t="shared" ref="P22:Q22" si="30">+J70</f>
        <v>1522299800</v>
      </c>
      <c r="Q22" s="129">
        <f t="shared" si="30"/>
        <v>1422266000</v>
      </c>
      <c r="R22" s="414">
        <f>+P22/O22*100</f>
        <v>24.175000794028904</v>
      </c>
      <c r="S22" s="414">
        <f>+P22/Q22*100</f>
        <v>107.03341006534643</v>
      </c>
      <c r="AA22" s="268"/>
    </row>
    <row r="23" spans="1:27" s="141" customFormat="1" ht="18.75">
      <c r="A23" s="447">
        <v>1</v>
      </c>
      <c r="B23" s="448" t="s">
        <v>606</v>
      </c>
      <c r="C23" s="437"/>
      <c r="D23" s="437"/>
      <c r="E23" s="437"/>
      <c r="F23" s="437"/>
      <c r="G23" s="437"/>
      <c r="H23" s="554"/>
      <c r="I23" s="515">
        <f>+I24+I25</f>
        <v>39770385931</v>
      </c>
      <c r="J23" s="515">
        <f>+J24+J25</f>
        <v>8031722658</v>
      </c>
      <c r="K23" s="505">
        <f>+K24+K25</f>
        <v>8108126565</v>
      </c>
      <c r="L23" s="555">
        <f t="shared" si="1"/>
        <v>20.195234393588013</v>
      </c>
      <c r="M23" s="555">
        <f t="shared" si="2"/>
        <v>99.057687292033535</v>
      </c>
      <c r="N23" s="279" t="s">
        <v>575</v>
      </c>
      <c r="O23" s="280">
        <f>+O6+O9+O12+O15+O18+O19+O20+O21+O22</f>
        <v>103175032135</v>
      </c>
      <c r="P23" s="280">
        <f t="shared" ref="P23:Q23" si="31">+P6+P9+P12+P15+P18+P19+P20+P21+P22</f>
        <v>15077889376</v>
      </c>
      <c r="Q23" s="280">
        <f t="shared" si="31"/>
        <v>15995653301</v>
      </c>
      <c r="R23" s="415">
        <f t="shared" ref="R23" si="32">+P23/O23*100</f>
        <v>14.61389355931699</v>
      </c>
      <c r="S23" s="415">
        <f t="shared" ref="S23" si="33">+P23/Q23*100</f>
        <v>94.262416747038245</v>
      </c>
      <c r="AA23" s="268"/>
    </row>
    <row r="24" spans="1:27" s="145" customFormat="1" ht="18.75">
      <c r="A24" s="444"/>
      <c r="B24" s="443" t="s">
        <v>665</v>
      </c>
      <c r="C24" s="438"/>
      <c r="D24" s="438"/>
      <c r="E24" s="438"/>
      <c r="F24" s="438"/>
      <c r="G24" s="438"/>
      <c r="H24" s="559"/>
      <c r="I24" s="510">
        <f t="shared" ref="I24:K24" si="34">+I89+I147+I183+I233+I283</f>
        <v>27718541931</v>
      </c>
      <c r="J24" s="510">
        <f t="shared" si="34"/>
        <v>6425973847</v>
      </c>
      <c r="K24" s="502">
        <f t="shared" si="34"/>
        <v>5913268772</v>
      </c>
      <c r="L24" s="560">
        <f t="shared" si="1"/>
        <v>23.182943255082574</v>
      </c>
      <c r="M24" s="560">
        <f t="shared" si="2"/>
        <v>108.67041723906948</v>
      </c>
      <c r="N24" s="277" t="s">
        <v>574</v>
      </c>
      <c r="O24" s="278">
        <f>+O25+O26</f>
        <v>8014080000</v>
      </c>
      <c r="P24" s="278">
        <f t="shared" ref="P24:Q24" si="35">+P25+P26</f>
        <v>1793691202</v>
      </c>
      <c r="Q24" s="278">
        <f t="shared" si="35"/>
        <v>1667154888</v>
      </c>
      <c r="R24" s="416">
        <f>+P24/O24*100</f>
        <v>22.381748148259064</v>
      </c>
      <c r="S24" s="416">
        <f>+P24/Q24*100</f>
        <v>107.58995549308554</v>
      </c>
      <c r="T24" s="274"/>
      <c r="AA24" s="429"/>
    </row>
    <row r="25" spans="1:27" s="145" customFormat="1" ht="18.75">
      <c r="A25" s="444"/>
      <c r="B25" s="443" t="s">
        <v>608</v>
      </c>
      <c r="C25" s="561"/>
      <c r="D25" s="561"/>
      <c r="E25" s="561"/>
      <c r="F25" s="561"/>
      <c r="G25" s="561"/>
      <c r="H25" s="562"/>
      <c r="I25" s="510">
        <f t="shared" ref="I25:K25" si="36">+I98+I122+I125+I155+I162+I165+I192+I207+I241+I252+I291+I338+I389</f>
        <v>12051844000</v>
      </c>
      <c r="J25" s="510">
        <f t="shared" si="36"/>
        <v>1605748811</v>
      </c>
      <c r="K25" s="502">
        <f t="shared" si="36"/>
        <v>2194857793</v>
      </c>
      <c r="L25" s="563">
        <f t="shared" si="1"/>
        <v>13.323677364227414</v>
      </c>
      <c r="M25" s="563">
        <f t="shared" si="2"/>
        <v>73.159583100152119</v>
      </c>
      <c r="N25" s="541" t="s">
        <v>659</v>
      </c>
      <c r="O25" s="274">
        <f>+I354</f>
        <v>610000000</v>
      </c>
      <c r="P25" s="274">
        <f t="shared" ref="P25:Q25" si="37">+J354</f>
        <v>152280000</v>
      </c>
      <c r="Q25" s="274">
        <f t="shared" si="37"/>
        <v>126054000</v>
      </c>
      <c r="R25" s="416">
        <f t="shared" ref="R25:R27" si="38">+P25/O25*100</f>
        <v>24.96393442622951</v>
      </c>
      <c r="S25" s="416">
        <f t="shared" ref="S25:S27" si="39">+P25/Q25*100</f>
        <v>120.80536912751678</v>
      </c>
      <c r="AA25" s="429"/>
    </row>
    <row r="26" spans="1:27" s="147" customFormat="1" ht="18.75">
      <c r="A26" s="447">
        <v>2</v>
      </c>
      <c r="B26" s="448" t="s">
        <v>666</v>
      </c>
      <c r="C26" s="564"/>
      <c r="D26" s="564"/>
      <c r="E26" s="564"/>
      <c r="F26" s="564"/>
      <c r="G26" s="564"/>
      <c r="H26" s="565"/>
      <c r="I26" s="515">
        <f>+I27+I30+I33+I36</f>
        <v>56383563451</v>
      </c>
      <c r="J26" s="515">
        <f>+J27+J30+J33+J36</f>
        <v>8320227067</v>
      </c>
      <c r="K26" s="505">
        <f>+K27+K30+K33+K36</f>
        <v>8816990479</v>
      </c>
      <c r="L26" s="566">
        <f t="shared" si="1"/>
        <v>14.756476103591206</v>
      </c>
      <c r="M26" s="566">
        <f t="shared" si="2"/>
        <v>94.36583930556381</v>
      </c>
      <c r="N26" s="541" t="s">
        <v>660</v>
      </c>
      <c r="O26" s="226">
        <f>+O27+O28</f>
        <v>7404080000</v>
      </c>
      <c r="P26" s="226">
        <f t="shared" ref="P26:Q26" si="40">+P27+P28</f>
        <v>1641411202</v>
      </c>
      <c r="Q26" s="226">
        <f t="shared" si="40"/>
        <v>1541100888</v>
      </c>
      <c r="R26" s="416">
        <f t="shared" si="38"/>
        <v>22.169009546088102</v>
      </c>
      <c r="S26" s="416">
        <f t="shared" si="39"/>
        <v>106.5090037116376</v>
      </c>
      <c r="AA26" s="616"/>
    </row>
    <row r="27" spans="1:27" ht="18.75">
      <c r="A27" s="331" t="s">
        <v>14</v>
      </c>
      <c r="B27" s="442" t="s">
        <v>667</v>
      </c>
      <c r="C27" s="567">
        <v>1030253</v>
      </c>
      <c r="D27" s="567">
        <v>412</v>
      </c>
      <c r="E27" s="567"/>
      <c r="F27" s="567"/>
      <c r="G27" s="567"/>
      <c r="H27" s="568"/>
      <c r="I27" s="511">
        <f>+I28+I29</f>
        <v>38328905675</v>
      </c>
      <c r="J27" s="511">
        <f>+J28+J29</f>
        <v>5118121132</v>
      </c>
      <c r="K27" s="590">
        <f>+K28+K29</f>
        <v>5785209922</v>
      </c>
      <c r="L27" s="569">
        <f t="shared" si="1"/>
        <v>13.353162689792864</v>
      </c>
      <c r="M27" s="569">
        <f t="shared" si="2"/>
        <v>88.469065098861947</v>
      </c>
      <c r="N27" s="541" t="s">
        <v>661</v>
      </c>
      <c r="O27" s="129">
        <f>+I304</f>
        <v>31500000</v>
      </c>
      <c r="P27" s="129">
        <f t="shared" ref="P27:Q27" si="41">+J304</f>
        <v>0</v>
      </c>
      <c r="Q27" s="129">
        <f t="shared" si="41"/>
        <v>0</v>
      </c>
      <c r="R27" s="416">
        <f t="shared" si="38"/>
        <v>0</v>
      </c>
      <c r="S27" s="416" t="e">
        <f t="shared" si="39"/>
        <v>#DIV/0!</v>
      </c>
    </row>
    <row r="28" spans="1:27" ht="18.75">
      <c r="A28" s="444"/>
      <c r="B28" s="443" t="s">
        <v>607</v>
      </c>
      <c r="C28" s="269">
        <v>1030253</v>
      </c>
      <c r="D28" s="269">
        <v>412</v>
      </c>
      <c r="E28" s="269">
        <v>340</v>
      </c>
      <c r="F28" s="269">
        <v>13</v>
      </c>
      <c r="G28" s="269"/>
      <c r="H28" s="271"/>
      <c r="I28" s="510">
        <f t="shared" ref="I28:K28" si="42">+I258+I306+I340</f>
        <v>15415947675</v>
      </c>
      <c r="J28" s="510">
        <f t="shared" si="42"/>
        <v>3771922828</v>
      </c>
      <c r="K28" s="502">
        <f t="shared" si="42"/>
        <v>3369335738</v>
      </c>
      <c r="L28" s="553">
        <f t="shared" si="1"/>
        <v>24.467667557777954</v>
      </c>
      <c r="M28" s="553">
        <f t="shared" si="2"/>
        <v>111.9485596362377</v>
      </c>
      <c r="N28" s="541" t="s">
        <v>662</v>
      </c>
      <c r="O28" s="129">
        <f>+I310+I322+I327+I332+I337+I342+I349</f>
        <v>7372580000</v>
      </c>
      <c r="P28" s="129">
        <f t="shared" ref="P28:Q28" si="43">+J310+J322+J327+J332+J337+J342+J349</f>
        <v>1641411202</v>
      </c>
      <c r="Q28" s="129">
        <f t="shared" si="43"/>
        <v>1541100888</v>
      </c>
    </row>
    <row r="29" spans="1:27" s="152" customFormat="1" ht="18.75">
      <c r="A29" s="444"/>
      <c r="B29" s="443" t="s">
        <v>608</v>
      </c>
      <c r="C29" s="269"/>
      <c r="D29" s="269"/>
      <c r="E29" s="269"/>
      <c r="F29" s="269"/>
      <c r="G29" s="269"/>
      <c r="H29" s="271"/>
      <c r="I29" s="510">
        <f t="shared" ref="I29:K29" si="44">+I131+I265+I276+I313+I348</f>
        <v>22912958000</v>
      </c>
      <c r="J29" s="510">
        <f t="shared" si="44"/>
        <v>1346198304</v>
      </c>
      <c r="K29" s="502">
        <f t="shared" si="44"/>
        <v>2415874184</v>
      </c>
      <c r="L29" s="555">
        <f t="shared" si="1"/>
        <v>5.8752706830781074</v>
      </c>
      <c r="M29" s="555">
        <f t="shared" si="2"/>
        <v>55.723030318204678</v>
      </c>
      <c r="R29" s="420"/>
      <c r="S29" s="420"/>
      <c r="AA29" s="617"/>
    </row>
    <row r="30" spans="1:27" ht="18.75">
      <c r="A30" s="331" t="s">
        <v>15</v>
      </c>
      <c r="B30" s="442" t="s">
        <v>668</v>
      </c>
      <c r="C30" s="269">
        <v>1030253</v>
      </c>
      <c r="D30" s="269">
        <v>412</v>
      </c>
      <c r="E30" s="269">
        <v>341</v>
      </c>
      <c r="F30" s="269">
        <v>13</v>
      </c>
      <c r="G30" s="269"/>
      <c r="H30" s="271">
        <v>200</v>
      </c>
      <c r="I30" s="511">
        <f>+I31+I32</f>
        <v>13551657776</v>
      </c>
      <c r="J30" s="511">
        <f>+J31+J32</f>
        <v>1849462317</v>
      </c>
      <c r="K30" s="590">
        <f>+K31+K32</f>
        <v>1723923243</v>
      </c>
      <c r="L30" s="553">
        <f t="shared" si="1"/>
        <v>13.647498686658096</v>
      </c>
      <c r="M30" s="553">
        <f t="shared" si="2"/>
        <v>107.28217306134435</v>
      </c>
    </row>
    <row r="31" spans="1:27" ht="18.75">
      <c r="A31" s="444"/>
      <c r="B31" s="443" t="s">
        <v>607</v>
      </c>
      <c r="C31" s="557"/>
      <c r="D31" s="557"/>
      <c r="E31" s="557"/>
      <c r="F31" s="557"/>
      <c r="G31" s="557"/>
      <c r="H31" s="558"/>
      <c r="I31" s="510">
        <f t="shared" ref="I31:K31" si="45">+I214+I369</f>
        <v>5856657776</v>
      </c>
      <c r="J31" s="510">
        <f t="shared" si="45"/>
        <v>1386157317</v>
      </c>
      <c r="K31" s="502">
        <f t="shared" si="45"/>
        <v>999327762</v>
      </c>
      <c r="L31" s="555">
        <f t="shared" si="1"/>
        <v>23.668060692914899</v>
      </c>
      <c r="M31" s="555">
        <f t="shared" si="2"/>
        <v>138.70897714537827</v>
      </c>
      <c r="N31" s="129">
        <f>+I27+I303</f>
        <v>38330305675</v>
      </c>
    </row>
    <row r="32" spans="1:27" ht="18.75">
      <c r="A32" s="444"/>
      <c r="B32" s="443" t="s">
        <v>608</v>
      </c>
      <c r="C32" s="437"/>
      <c r="D32" s="437"/>
      <c r="E32" s="437"/>
      <c r="F32" s="437"/>
      <c r="G32" s="437"/>
      <c r="H32" s="554"/>
      <c r="I32" s="510">
        <f t="shared" ref="I32:K32" si="46">+I222+I377</f>
        <v>7695000000</v>
      </c>
      <c r="J32" s="510">
        <f t="shared" si="46"/>
        <v>463305000</v>
      </c>
      <c r="K32" s="502">
        <f t="shared" si="46"/>
        <v>724595481</v>
      </c>
      <c r="L32" s="555">
        <f t="shared" ref="L32:L95" si="47">+J32/I32*100</f>
        <v>6.0208576998050685</v>
      </c>
      <c r="M32" s="555">
        <f t="shared" ref="M32:M95" si="48">+J32/K32*100</f>
        <v>63.93981361305233</v>
      </c>
    </row>
    <row r="33" spans="1:27" ht="18.75">
      <c r="A33" s="331" t="s">
        <v>24</v>
      </c>
      <c r="B33" s="442" t="s">
        <v>669</v>
      </c>
      <c r="C33" s="437"/>
      <c r="D33" s="437"/>
      <c r="E33" s="437"/>
      <c r="F33" s="437"/>
      <c r="G33" s="437"/>
      <c r="H33" s="554"/>
      <c r="I33" s="511">
        <f>+I34+I35</f>
        <v>4103000000</v>
      </c>
      <c r="J33" s="511">
        <f>+J34+J35</f>
        <v>1326580312</v>
      </c>
      <c r="K33" s="590">
        <f>+K34+K35</f>
        <v>1307857314</v>
      </c>
      <c r="L33" s="555">
        <f t="shared" si="47"/>
        <v>32.331959834267607</v>
      </c>
      <c r="M33" s="555">
        <f t="shared" si="48"/>
        <v>101.43157803221949</v>
      </c>
      <c r="O33" s="129">
        <f>+N31+N80+N112+N153+N192+N241+N264+I284</f>
        <v>52973555564</v>
      </c>
    </row>
    <row r="34" spans="1:27" ht="18" customHeight="1">
      <c r="A34" s="444"/>
      <c r="B34" s="443" t="s">
        <v>607</v>
      </c>
      <c r="C34" s="557"/>
      <c r="D34" s="557"/>
      <c r="E34" s="557"/>
      <c r="F34" s="557"/>
      <c r="G34" s="557"/>
      <c r="H34" s="558"/>
      <c r="I34" s="510">
        <f t="shared" ref="I34:K34" si="49">+I391</f>
        <v>738000000</v>
      </c>
      <c r="J34" s="510">
        <f t="shared" si="49"/>
        <v>177169686</v>
      </c>
      <c r="K34" s="502">
        <f t="shared" si="49"/>
        <v>161940203</v>
      </c>
      <c r="L34" s="555">
        <f t="shared" si="47"/>
        <v>24.006732520325201</v>
      </c>
      <c r="M34" s="555">
        <f t="shared" si="48"/>
        <v>109.40438675379455</v>
      </c>
    </row>
    <row r="35" spans="1:27" ht="18" customHeight="1">
      <c r="A35" s="444"/>
      <c r="B35" s="443" t="s">
        <v>608</v>
      </c>
      <c r="C35" s="557"/>
      <c r="D35" s="557"/>
      <c r="E35" s="557"/>
      <c r="F35" s="557"/>
      <c r="G35" s="557"/>
      <c r="H35" s="558"/>
      <c r="I35" s="510">
        <f t="shared" ref="I35:K35" si="50">+I171+I398</f>
        <v>3365000000</v>
      </c>
      <c r="J35" s="510">
        <f t="shared" si="50"/>
        <v>1149410626</v>
      </c>
      <c r="K35" s="502">
        <f t="shared" si="50"/>
        <v>1145917111</v>
      </c>
      <c r="L35" s="555">
        <f t="shared" si="47"/>
        <v>34.157819494799405</v>
      </c>
      <c r="M35" s="555">
        <f t="shared" si="48"/>
        <v>100.30486629150266</v>
      </c>
    </row>
    <row r="36" spans="1:27" ht="18" customHeight="1">
      <c r="A36" s="331" t="s">
        <v>313</v>
      </c>
      <c r="B36" s="442" t="s">
        <v>670</v>
      </c>
      <c r="C36" s="269">
        <v>1030253</v>
      </c>
      <c r="D36" s="269">
        <v>412</v>
      </c>
      <c r="E36" s="269">
        <v>341</v>
      </c>
      <c r="F36" s="269">
        <v>14</v>
      </c>
      <c r="G36" s="269"/>
      <c r="H36" s="271">
        <v>200</v>
      </c>
      <c r="I36" s="511">
        <f>+I37+I38</f>
        <v>400000000</v>
      </c>
      <c r="J36" s="511">
        <f>+J37+J38</f>
        <v>26063306</v>
      </c>
      <c r="K36" s="590">
        <f>+K37+K38</f>
        <v>0</v>
      </c>
      <c r="L36" s="555">
        <f t="shared" si="47"/>
        <v>6.5158265000000011</v>
      </c>
      <c r="M36" s="555" t="e">
        <f t="shared" si="48"/>
        <v>#DIV/0!</v>
      </c>
    </row>
    <row r="37" spans="1:27" ht="18" customHeight="1">
      <c r="A37" s="444"/>
      <c r="B37" s="443" t="s">
        <v>607</v>
      </c>
      <c r="C37" s="269"/>
      <c r="D37" s="269"/>
      <c r="E37" s="269"/>
      <c r="F37" s="269"/>
      <c r="G37" s="269"/>
      <c r="H37" s="271"/>
      <c r="I37" s="510"/>
      <c r="J37" s="510"/>
      <c r="K37" s="502"/>
      <c r="L37" s="555" t="e">
        <f t="shared" si="47"/>
        <v>#DIV/0!</v>
      </c>
      <c r="M37" s="555" t="e">
        <f t="shared" si="48"/>
        <v>#DIV/0!</v>
      </c>
    </row>
    <row r="38" spans="1:27" ht="18.75">
      <c r="A38" s="444"/>
      <c r="B38" s="443" t="s">
        <v>608</v>
      </c>
      <c r="C38" s="437"/>
      <c r="D38" s="437"/>
      <c r="E38" s="437"/>
      <c r="F38" s="557" t="s">
        <v>339</v>
      </c>
      <c r="G38" s="437"/>
      <c r="H38" s="554">
        <v>200</v>
      </c>
      <c r="I38" s="510">
        <f t="shared" ref="I38:K38" si="51">+I133+I179</f>
        <v>400000000</v>
      </c>
      <c r="J38" s="510">
        <f t="shared" si="51"/>
        <v>26063306</v>
      </c>
      <c r="K38" s="502">
        <f t="shared" si="51"/>
        <v>0</v>
      </c>
      <c r="L38" s="555">
        <f t="shared" si="47"/>
        <v>6.5158265000000011</v>
      </c>
      <c r="M38" s="555" t="e">
        <f t="shared" si="48"/>
        <v>#DIV/0!</v>
      </c>
    </row>
    <row r="39" spans="1:27" s="152" customFormat="1" ht="18.75">
      <c r="A39" s="447">
        <v>3</v>
      </c>
      <c r="B39" s="448" t="s">
        <v>671</v>
      </c>
      <c r="C39" s="269">
        <v>1030253</v>
      </c>
      <c r="D39" s="269">
        <v>412</v>
      </c>
      <c r="E39" s="269">
        <v>341</v>
      </c>
      <c r="F39" s="269">
        <v>12</v>
      </c>
      <c r="G39" s="269"/>
      <c r="H39" s="271">
        <v>200</v>
      </c>
      <c r="I39" s="515">
        <f>+I40+I41</f>
        <v>3220000000</v>
      </c>
      <c r="J39" s="515">
        <f>+J40+J41</f>
        <v>2454000</v>
      </c>
      <c r="K39" s="505">
        <f>+K40+K41</f>
        <v>0</v>
      </c>
      <c r="L39" s="555">
        <f t="shared" si="47"/>
        <v>7.6211180124223607E-2</v>
      </c>
      <c r="M39" s="555" t="e">
        <f t="shared" si="48"/>
        <v>#DIV/0!</v>
      </c>
      <c r="R39" s="420"/>
      <c r="S39" s="420"/>
      <c r="AA39" s="617"/>
    </row>
    <row r="40" spans="1:27" ht="18.75">
      <c r="A40" s="444"/>
      <c r="B40" s="443" t="s">
        <v>607</v>
      </c>
      <c r="C40" s="558"/>
      <c r="D40" s="558"/>
      <c r="E40" s="558"/>
      <c r="F40" s="558"/>
      <c r="G40" s="558"/>
      <c r="H40" s="558"/>
      <c r="I40" s="510"/>
      <c r="J40" s="510"/>
      <c r="K40" s="502"/>
      <c r="L40" s="555" t="e">
        <f t="shared" si="47"/>
        <v>#DIV/0!</v>
      </c>
      <c r="M40" s="555" t="e">
        <f t="shared" si="48"/>
        <v>#DIV/0!</v>
      </c>
    </row>
    <row r="41" spans="1:27" ht="18.75">
      <c r="A41" s="444"/>
      <c r="B41" s="443" t="s">
        <v>608</v>
      </c>
      <c r="C41" s="558"/>
      <c r="D41" s="558"/>
      <c r="E41" s="558"/>
      <c r="F41" s="558"/>
      <c r="G41" s="558"/>
      <c r="H41" s="558"/>
      <c r="I41" s="510">
        <f t="shared" ref="I41:K41" si="52">+I278+I333+I175</f>
        <v>3220000000</v>
      </c>
      <c r="J41" s="510">
        <f t="shared" si="52"/>
        <v>2454000</v>
      </c>
      <c r="K41" s="502">
        <f t="shared" si="52"/>
        <v>0</v>
      </c>
      <c r="L41" s="555">
        <f t="shared" si="47"/>
        <v>7.6211180124223607E-2</v>
      </c>
      <c r="M41" s="555" t="e">
        <f t="shared" si="48"/>
        <v>#DIV/0!</v>
      </c>
    </row>
    <row r="42" spans="1:27" s="141" customFormat="1" ht="18.75">
      <c r="A42" s="447">
        <v>4</v>
      </c>
      <c r="B42" s="448" t="s">
        <v>615</v>
      </c>
      <c r="C42" s="570"/>
      <c r="D42" s="570"/>
      <c r="E42" s="570"/>
      <c r="F42" s="570"/>
      <c r="G42" s="570"/>
      <c r="H42" s="570"/>
      <c r="I42" s="515">
        <f>+I43+I44</f>
        <v>250000000</v>
      </c>
      <c r="J42" s="515">
        <f>+J43+J44</f>
        <v>242660000</v>
      </c>
      <c r="K42" s="505">
        <f>+K43+K44</f>
        <v>0</v>
      </c>
      <c r="L42" s="555">
        <f t="shared" si="47"/>
        <v>97.063999999999993</v>
      </c>
      <c r="M42" s="555" t="e">
        <f t="shared" si="48"/>
        <v>#DIV/0!</v>
      </c>
      <c r="R42" s="417"/>
      <c r="S42" s="417"/>
      <c r="AA42" s="268"/>
    </row>
    <row r="43" spans="1:27" s="141" customFormat="1" ht="18.75">
      <c r="A43" s="449"/>
      <c r="B43" s="443" t="s">
        <v>607</v>
      </c>
      <c r="C43" s="570"/>
      <c r="D43" s="570"/>
      <c r="E43" s="570"/>
      <c r="F43" s="570"/>
      <c r="G43" s="570"/>
      <c r="H43" s="570"/>
      <c r="I43" s="510"/>
      <c r="J43" s="510"/>
      <c r="K43" s="502"/>
      <c r="L43" s="555" t="e">
        <f t="shared" si="47"/>
        <v>#DIV/0!</v>
      </c>
      <c r="M43" s="555" t="e">
        <f t="shared" si="48"/>
        <v>#DIV/0!</v>
      </c>
      <c r="R43" s="417"/>
      <c r="S43" s="417"/>
      <c r="AA43" s="268"/>
    </row>
    <row r="44" spans="1:27" s="141" customFormat="1" ht="18.75">
      <c r="A44" s="449"/>
      <c r="B44" s="443" t="s">
        <v>608</v>
      </c>
      <c r="C44" s="570"/>
      <c r="D44" s="570"/>
      <c r="E44" s="570"/>
      <c r="F44" s="570"/>
      <c r="G44" s="570"/>
      <c r="H44" s="570"/>
      <c r="I44" s="510">
        <f>+I142</f>
        <v>250000000</v>
      </c>
      <c r="J44" s="510">
        <f>+J142</f>
        <v>242660000</v>
      </c>
      <c r="K44" s="502">
        <f>+K142</f>
        <v>0</v>
      </c>
      <c r="L44" s="555">
        <f t="shared" si="47"/>
        <v>97.063999999999993</v>
      </c>
      <c r="M44" s="555" t="e">
        <f t="shared" si="48"/>
        <v>#DIV/0!</v>
      </c>
      <c r="R44" s="417"/>
      <c r="S44" s="417"/>
      <c r="AA44" s="268"/>
    </row>
    <row r="45" spans="1:27" s="141" customFormat="1" ht="18.75">
      <c r="A45" s="447">
        <v>5</v>
      </c>
      <c r="B45" s="448" t="s">
        <v>622</v>
      </c>
      <c r="C45" s="570"/>
      <c r="D45" s="570"/>
      <c r="E45" s="570"/>
      <c r="F45" s="570"/>
      <c r="G45" s="570"/>
      <c r="H45" s="570"/>
      <c r="I45" s="515">
        <f>+I46+I47</f>
        <v>1026000000</v>
      </c>
      <c r="J45" s="515">
        <f>+J46+J47</f>
        <v>0</v>
      </c>
      <c r="K45" s="505">
        <f>+K46+K47</f>
        <v>0</v>
      </c>
      <c r="L45" s="555">
        <f t="shared" si="47"/>
        <v>0</v>
      </c>
      <c r="M45" s="555" t="e">
        <f t="shared" si="48"/>
        <v>#DIV/0!</v>
      </c>
      <c r="R45" s="417"/>
      <c r="S45" s="417"/>
      <c r="AA45" s="268"/>
    </row>
    <row r="46" spans="1:27" s="141" customFormat="1" ht="18.75">
      <c r="A46" s="449"/>
      <c r="B46" s="443" t="s">
        <v>607</v>
      </c>
      <c r="C46" s="570"/>
      <c r="D46" s="570"/>
      <c r="E46" s="570"/>
      <c r="F46" s="570"/>
      <c r="G46" s="570"/>
      <c r="H46" s="570"/>
      <c r="I46" s="510"/>
      <c r="J46" s="510"/>
      <c r="K46" s="502"/>
      <c r="L46" s="555" t="e">
        <f t="shared" si="47"/>
        <v>#DIV/0!</v>
      </c>
      <c r="M46" s="555" t="e">
        <f t="shared" si="48"/>
        <v>#DIV/0!</v>
      </c>
      <c r="R46" s="417"/>
      <c r="S46" s="417"/>
      <c r="AA46" s="268"/>
    </row>
    <row r="47" spans="1:27" s="141" customFormat="1" ht="18.75">
      <c r="A47" s="449"/>
      <c r="B47" s="443" t="s">
        <v>608</v>
      </c>
      <c r="C47" s="570"/>
      <c r="D47" s="570"/>
      <c r="E47" s="570"/>
      <c r="F47" s="570"/>
      <c r="G47" s="570"/>
      <c r="H47" s="570"/>
      <c r="I47" s="510">
        <f>+I135</f>
        <v>1026000000</v>
      </c>
      <c r="J47" s="510">
        <f>+J135</f>
        <v>0</v>
      </c>
      <c r="K47" s="502">
        <f>+K135</f>
        <v>0</v>
      </c>
      <c r="L47" s="555">
        <f t="shared" si="47"/>
        <v>0</v>
      </c>
      <c r="M47" s="555" t="e">
        <f t="shared" si="48"/>
        <v>#DIV/0!</v>
      </c>
      <c r="R47" s="417"/>
      <c r="S47" s="417"/>
      <c r="AA47" s="268"/>
    </row>
    <row r="48" spans="1:27" s="141" customFormat="1" ht="18.75">
      <c r="A48" s="450">
        <v>6</v>
      </c>
      <c r="B48" s="448" t="s">
        <v>628</v>
      </c>
      <c r="C48" s="570"/>
      <c r="D48" s="570"/>
      <c r="E48" s="570"/>
      <c r="F48" s="570"/>
      <c r="G48" s="570"/>
      <c r="H48" s="570"/>
      <c r="I48" s="515">
        <f>+I49+I50</f>
        <v>336000000</v>
      </c>
      <c r="J48" s="515">
        <f>+J49+J50</f>
        <v>0</v>
      </c>
      <c r="K48" s="505">
        <f>+K49+K50</f>
        <v>0</v>
      </c>
      <c r="L48" s="555">
        <f t="shared" si="47"/>
        <v>0</v>
      </c>
      <c r="M48" s="555" t="e">
        <f t="shared" si="48"/>
        <v>#DIV/0!</v>
      </c>
      <c r="R48" s="417"/>
      <c r="S48" s="417"/>
      <c r="AA48" s="268"/>
    </row>
    <row r="49" spans="1:27" s="141" customFormat="1" ht="18.75">
      <c r="A49" s="449"/>
      <c r="B49" s="443" t="s">
        <v>607</v>
      </c>
      <c r="C49" s="571"/>
      <c r="D49" s="571"/>
      <c r="E49" s="571"/>
      <c r="F49" s="571"/>
      <c r="G49" s="571"/>
      <c r="H49" s="572"/>
      <c r="I49" s="510"/>
      <c r="J49" s="510"/>
      <c r="K49" s="502"/>
      <c r="L49" s="555" t="e">
        <f t="shared" si="47"/>
        <v>#DIV/0!</v>
      </c>
      <c r="M49" s="555" t="e">
        <f t="shared" si="48"/>
        <v>#DIV/0!</v>
      </c>
      <c r="R49" s="417"/>
      <c r="S49" s="417"/>
      <c r="AA49" s="268"/>
    </row>
    <row r="50" spans="1:27" s="141" customFormat="1" ht="18.75">
      <c r="A50" s="449"/>
      <c r="B50" s="443" t="s">
        <v>608</v>
      </c>
      <c r="C50" s="571"/>
      <c r="D50" s="571"/>
      <c r="E50" s="571"/>
      <c r="F50" s="571"/>
      <c r="G50" s="571"/>
      <c r="H50" s="572"/>
      <c r="I50" s="510">
        <f t="shared" ref="I50:K50" si="53">+I127+I167+I209+I254+I301+I364+I384+I405</f>
        <v>336000000</v>
      </c>
      <c r="J50" s="510">
        <f t="shared" si="53"/>
        <v>0</v>
      </c>
      <c r="K50" s="502">
        <f t="shared" si="53"/>
        <v>0</v>
      </c>
      <c r="L50" s="555">
        <f t="shared" si="47"/>
        <v>0</v>
      </c>
      <c r="M50" s="555" t="e">
        <f t="shared" si="48"/>
        <v>#DIV/0!</v>
      </c>
      <c r="R50" s="417"/>
      <c r="S50" s="417"/>
      <c r="AA50" s="268"/>
    </row>
    <row r="51" spans="1:27" s="141" customFormat="1" ht="18.75">
      <c r="A51" s="451" t="s">
        <v>5</v>
      </c>
      <c r="B51" s="452" t="s">
        <v>672</v>
      </c>
      <c r="C51" s="571"/>
      <c r="D51" s="571"/>
      <c r="E51" s="571"/>
      <c r="F51" s="571"/>
      <c r="G51" s="571"/>
      <c r="H51" s="572"/>
      <c r="I51" s="514">
        <f>+I52+I55</f>
        <v>11890483500</v>
      </c>
      <c r="J51" s="514">
        <f>+J52+J55</f>
        <v>33487820</v>
      </c>
      <c r="K51" s="504">
        <f>+K52+K55</f>
        <v>29621180</v>
      </c>
      <c r="L51" s="555">
        <f t="shared" si="47"/>
        <v>0.28163547764899555</v>
      </c>
      <c r="M51" s="555">
        <f t="shared" si="48"/>
        <v>113.05363256966805</v>
      </c>
      <c r="R51" s="417"/>
      <c r="S51" s="417"/>
      <c r="AA51" s="268"/>
    </row>
    <row r="52" spans="1:27" s="141" customFormat="1" ht="37.5">
      <c r="A52" s="450">
        <v>1</v>
      </c>
      <c r="B52" s="448" t="s">
        <v>673</v>
      </c>
      <c r="C52" s="571"/>
      <c r="D52" s="571"/>
      <c r="E52" s="571"/>
      <c r="F52" s="571"/>
      <c r="G52" s="571"/>
      <c r="H52" s="572"/>
      <c r="I52" s="515">
        <f>+I53+I54</f>
        <v>10861000000</v>
      </c>
      <c r="J52" s="515">
        <f>+J53+J54</f>
        <v>0</v>
      </c>
      <c r="K52" s="505">
        <f>+K53+K54</f>
        <v>0</v>
      </c>
      <c r="L52" s="555">
        <f t="shared" si="47"/>
        <v>0</v>
      </c>
      <c r="M52" s="555" t="e">
        <f t="shared" si="48"/>
        <v>#DIV/0!</v>
      </c>
      <c r="R52" s="417"/>
      <c r="S52" s="417"/>
      <c r="AA52" s="268"/>
    </row>
    <row r="53" spans="1:27" s="141" customFormat="1" ht="18.75">
      <c r="A53" s="449"/>
      <c r="B53" s="443" t="s">
        <v>607</v>
      </c>
      <c r="C53" s="571"/>
      <c r="D53" s="571"/>
      <c r="E53" s="571"/>
      <c r="F53" s="571"/>
      <c r="G53" s="571"/>
      <c r="H53" s="572"/>
      <c r="I53" s="510"/>
      <c r="J53" s="510"/>
      <c r="K53" s="502"/>
      <c r="L53" s="555" t="e">
        <f t="shared" si="47"/>
        <v>#DIV/0!</v>
      </c>
      <c r="M53" s="555" t="e">
        <f t="shared" si="48"/>
        <v>#DIV/0!</v>
      </c>
      <c r="R53" s="417"/>
      <c r="S53" s="417"/>
      <c r="AA53" s="268"/>
    </row>
    <row r="54" spans="1:27" s="141" customFormat="1" ht="18.75">
      <c r="A54" s="449"/>
      <c r="B54" s="443" t="s">
        <v>608</v>
      </c>
      <c r="C54" s="571"/>
      <c r="D54" s="571"/>
      <c r="E54" s="571"/>
      <c r="F54" s="571"/>
      <c r="G54" s="571"/>
      <c r="H54" s="572"/>
      <c r="I54" s="510">
        <f t="shared" ref="I54:K54" si="54">+I466</f>
        <v>10861000000</v>
      </c>
      <c r="J54" s="510">
        <f t="shared" si="54"/>
        <v>0</v>
      </c>
      <c r="K54" s="502">
        <f t="shared" si="54"/>
        <v>0</v>
      </c>
      <c r="L54" s="555">
        <f t="shared" si="47"/>
        <v>0</v>
      </c>
      <c r="M54" s="555" t="e">
        <f t="shared" si="48"/>
        <v>#DIV/0!</v>
      </c>
      <c r="R54" s="417"/>
      <c r="S54" s="417"/>
      <c r="AA54" s="268"/>
    </row>
    <row r="55" spans="1:27" s="141" customFormat="1" ht="18.75">
      <c r="A55" s="450">
        <v>2</v>
      </c>
      <c r="B55" s="448" t="s">
        <v>674</v>
      </c>
      <c r="C55" s="571"/>
      <c r="D55" s="571"/>
      <c r="E55" s="571"/>
      <c r="F55" s="571"/>
      <c r="G55" s="571"/>
      <c r="H55" s="572"/>
      <c r="I55" s="515">
        <f>+I56+I59</f>
        <v>1029483500</v>
      </c>
      <c r="J55" s="515">
        <f>+J56+J59</f>
        <v>33487820</v>
      </c>
      <c r="K55" s="505">
        <f>+K56+K59</f>
        <v>29621180</v>
      </c>
      <c r="L55" s="555">
        <f t="shared" si="47"/>
        <v>3.2528758353096481</v>
      </c>
      <c r="M55" s="555">
        <f t="shared" si="48"/>
        <v>113.05363256966805</v>
      </c>
      <c r="R55" s="417"/>
      <c r="S55" s="417"/>
      <c r="AA55" s="268"/>
    </row>
    <row r="56" spans="1:27" s="141" customFormat="1" ht="18.75">
      <c r="A56" s="453" t="s">
        <v>14</v>
      </c>
      <c r="B56" s="454" t="s">
        <v>498</v>
      </c>
      <c r="C56" s="571"/>
      <c r="D56" s="571"/>
      <c r="E56" s="571"/>
      <c r="F56" s="571"/>
      <c r="G56" s="571"/>
      <c r="H56" s="572"/>
      <c r="I56" s="511">
        <f>+I57+I58</f>
        <v>71000000</v>
      </c>
      <c r="J56" s="511">
        <f>+J57+J58</f>
        <v>14700000</v>
      </c>
      <c r="K56" s="590">
        <f>+K57+K58</f>
        <v>0</v>
      </c>
      <c r="L56" s="555">
        <f t="shared" si="47"/>
        <v>20.704225352112676</v>
      </c>
      <c r="M56" s="555" t="e">
        <f t="shared" si="48"/>
        <v>#DIV/0!</v>
      </c>
      <c r="R56" s="417"/>
      <c r="S56" s="417"/>
      <c r="AA56" s="268"/>
    </row>
    <row r="57" spans="1:27" s="141" customFormat="1" ht="18.75">
      <c r="A57" s="449"/>
      <c r="B57" s="443" t="s">
        <v>607</v>
      </c>
      <c r="C57" s="571"/>
      <c r="D57" s="571"/>
      <c r="E57" s="571"/>
      <c r="F57" s="571"/>
      <c r="G57" s="571"/>
      <c r="H57" s="572"/>
      <c r="I57" s="510"/>
      <c r="J57" s="510"/>
      <c r="K57" s="502"/>
      <c r="L57" s="555" t="e">
        <f t="shared" si="47"/>
        <v>#DIV/0!</v>
      </c>
      <c r="M57" s="555" t="e">
        <f t="shared" si="48"/>
        <v>#DIV/0!</v>
      </c>
      <c r="R57" s="417"/>
      <c r="S57" s="417"/>
      <c r="AA57" s="268"/>
    </row>
    <row r="58" spans="1:27" s="141" customFormat="1" ht="18.75">
      <c r="A58" s="449"/>
      <c r="B58" s="443" t="s">
        <v>608</v>
      </c>
      <c r="C58" s="571"/>
      <c r="D58" s="571"/>
      <c r="E58" s="571"/>
      <c r="F58" s="571"/>
      <c r="G58" s="571"/>
      <c r="H58" s="572"/>
      <c r="I58" s="510">
        <f t="shared" ref="I58:K58" si="55">+I413</f>
        <v>71000000</v>
      </c>
      <c r="J58" s="510">
        <f t="shared" si="55"/>
        <v>14700000</v>
      </c>
      <c r="K58" s="502">
        <f t="shared" si="55"/>
        <v>0</v>
      </c>
      <c r="L58" s="555">
        <f t="shared" si="47"/>
        <v>20.704225352112676</v>
      </c>
      <c r="M58" s="555" t="e">
        <f t="shared" si="48"/>
        <v>#DIV/0!</v>
      </c>
      <c r="R58" s="417"/>
      <c r="S58" s="417"/>
      <c r="AA58" s="268"/>
    </row>
    <row r="59" spans="1:27" s="268" customFormat="1" ht="37.5">
      <c r="A59" s="453" t="s">
        <v>15</v>
      </c>
      <c r="B59" s="454" t="s">
        <v>106</v>
      </c>
      <c r="C59" s="571"/>
      <c r="D59" s="571"/>
      <c r="E59" s="571"/>
      <c r="F59" s="571"/>
      <c r="G59" s="571"/>
      <c r="H59" s="572"/>
      <c r="I59" s="511">
        <f>+I60+I61</f>
        <v>958483500</v>
      </c>
      <c r="J59" s="511">
        <f>+J60+J61</f>
        <v>18787820</v>
      </c>
      <c r="K59" s="590">
        <f>+K60+K61</f>
        <v>29621180</v>
      </c>
      <c r="L59" s="555">
        <f t="shared" si="47"/>
        <v>1.9601610252028334</v>
      </c>
      <c r="M59" s="555">
        <f t="shared" si="48"/>
        <v>63.426980289103938</v>
      </c>
      <c r="R59" s="421"/>
      <c r="S59" s="421"/>
    </row>
    <row r="60" spans="1:27" s="268" customFormat="1" ht="18.75">
      <c r="A60" s="449"/>
      <c r="B60" s="443" t="s">
        <v>607</v>
      </c>
      <c r="C60" s="571"/>
      <c r="D60" s="571"/>
      <c r="E60" s="571"/>
      <c r="F60" s="571"/>
      <c r="G60" s="571"/>
      <c r="H60" s="572"/>
      <c r="I60" s="510"/>
      <c r="J60" s="510"/>
      <c r="K60" s="502"/>
      <c r="L60" s="555" t="e">
        <f t="shared" si="47"/>
        <v>#DIV/0!</v>
      </c>
      <c r="M60" s="555" t="e">
        <f t="shared" si="48"/>
        <v>#DIV/0!</v>
      </c>
      <c r="R60" s="421"/>
      <c r="S60" s="421"/>
    </row>
    <row r="61" spans="1:27" s="268" customFormat="1" ht="18.75">
      <c r="A61" s="449"/>
      <c r="B61" s="443" t="s">
        <v>608</v>
      </c>
      <c r="C61" s="571"/>
      <c r="D61" s="571"/>
      <c r="E61" s="571"/>
      <c r="F61" s="571"/>
      <c r="G61" s="571"/>
      <c r="H61" s="572"/>
      <c r="I61" s="510">
        <f t="shared" ref="I61:K61" si="56">+I419+I432+I437+I442+I447+I452+I459</f>
        <v>958483500</v>
      </c>
      <c r="J61" s="510">
        <f t="shared" si="56"/>
        <v>18787820</v>
      </c>
      <c r="K61" s="502">
        <f t="shared" si="56"/>
        <v>29621180</v>
      </c>
      <c r="L61" s="555">
        <f t="shared" si="47"/>
        <v>1.9601610252028334</v>
      </c>
      <c r="M61" s="555">
        <f t="shared" si="48"/>
        <v>63.426980289103938</v>
      </c>
      <c r="R61" s="421"/>
      <c r="S61" s="421"/>
    </row>
    <row r="62" spans="1:27" s="267" customFormat="1" ht="18.75">
      <c r="A62" s="451" t="s">
        <v>90</v>
      </c>
      <c r="B62" s="455" t="s">
        <v>675</v>
      </c>
      <c r="C62" s="437"/>
      <c r="D62" s="437"/>
      <c r="E62" s="437"/>
      <c r="F62" s="437"/>
      <c r="G62" s="437"/>
      <c r="H62" s="554"/>
      <c r="I62" s="514">
        <f t="shared" ref="I62:K63" si="57">+I63</f>
        <v>120000000</v>
      </c>
      <c r="J62" s="514">
        <f t="shared" si="57"/>
        <v>0</v>
      </c>
      <c r="K62" s="504">
        <f t="shared" si="57"/>
        <v>0</v>
      </c>
      <c r="L62" s="555">
        <f t="shared" si="47"/>
        <v>0</v>
      </c>
      <c r="M62" s="555" t="e">
        <f t="shared" si="48"/>
        <v>#DIV/0!</v>
      </c>
      <c r="R62" s="422"/>
      <c r="S62" s="422"/>
    </row>
    <row r="63" spans="1:27" s="268" customFormat="1" ht="19.5">
      <c r="A63" s="453"/>
      <c r="B63" s="456" t="s">
        <v>529</v>
      </c>
      <c r="C63" s="571"/>
      <c r="D63" s="571"/>
      <c r="E63" s="571"/>
      <c r="F63" s="571"/>
      <c r="G63" s="571"/>
      <c r="H63" s="572"/>
      <c r="I63" s="511">
        <f t="shared" si="57"/>
        <v>120000000</v>
      </c>
      <c r="J63" s="511">
        <f t="shared" si="57"/>
        <v>0</v>
      </c>
      <c r="K63" s="590">
        <f t="shared" si="57"/>
        <v>0</v>
      </c>
      <c r="L63" s="555">
        <f t="shared" si="47"/>
        <v>0</v>
      </c>
      <c r="M63" s="555" t="e">
        <f t="shared" si="48"/>
        <v>#DIV/0!</v>
      </c>
      <c r="R63" s="421"/>
      <c r="S63" s="421"/>
    </row>
    <row r="64" spans="1:27" s="268" customFormat="1" ht="37.5">
      <c r="A64" s="449"/>
      <c r="B64" s="457" t="s">
        <v>502</v>
      </c>
      <c r="C64" s="571"/>
      <c r="D64" s="571"/>
      <c r="E64" s="571"/>
      <c r="F64" s="571"/>
      <c r="G64" s="571"/>
      <c r="H64" s="572"/>
      <c r="I64" s="510">
        <f t="shared" ref="I64:K64" si="58">+I471</f>
        <v>120000000</v>
      </c>
      <c r="J64" s="510">
        <f t="shared" si="58"/>
        <v>0</v>
      </c>
      <c r="K64" s="502">
        <f t="shared" si="58"/>
        <v>0</v>
      </c>
      <c r="L64" s="555">
        <f t="shared" si="47"/>
        <v>0</v>
      </c>
      <c r="M64" s="555" t="e">
        <f t="shared" si="48"/>
        <v>#DIV/0!</v>
      </c>
      <c r="R64" s="421"/>
      <c r="S64" s="421"/>
    </row>
    <row r="65" spans="1:27" ht="33">
      <c r="A65" s="458"/>
      <c r="B65" s="458" t="s">
        <v>676</v>
      </c>
      <c r="C65" s="573" t="s">
        <v>340</v>
      </c>
      <c r="D65" s="573">
        <v>412</v>
      </c>
      <c r="E65" s="573">
        <v>280</v>
      </c>
      <c r="F65" s="573">
        <v>12</v>
      </c>
      <c r="G65" s="269"/>
      <c r="H65" s="271"/>
      <c r="I65" s="516"/>
      <c r="J65" s="516"/>
      <c r="K65" s="591"/>
      <c r="L65" s="555" t="e">
        <f t="shared" si="47"/>
        <v>#DIV/0!</v>
      </c>
      <c r="M65" s="555" t="e">
        <f t="shared" si="48"/>
        <v>#DIV/0!</v>
      </c>
    </row>
    <row r="66" spans="1:27" ht="18.75">
      <c r="A66" s="459" t="s">
        <v>89</v>
      </c>
      <c r="B66" s="460" t="s">
        <v>19</v>
      </c>
      <c r="C66" s="269"/>
      <c r="D66" s="269"/>
      <c r="E66" s="269">
        <v>281</v>
      </c>
      <c r="F66" s="269">
        <v>12</v>
      </c>
      <c r="G66" s="269"/>
      <c r="H66" s="271">
        <v>200</v>
      </c>
      <c r="I66" s="517"/>
      <c r="J66" s="516"/>
      <c r="K66" s="591"/>
      <c r="L66" s="555" t="e">
        <f t="shared" si="47"/>
        <v>#DIV/0!</v>
      </c>
      <c r="M66" s="555" t="e">
        <f t="shared" si="48"/>
        <v>#DIV/0!</v>
      </c>
    </row>
    <row r="67" spans="1:27" ht="18.75">
      <c r="A67" s="461" t="s">
        <v>3</v>
      </c>
      <c r="B67" s="462" t="s">
        <v>25</v>
      </c>
      <c r="C67" s="558"/>
      <c r="D67" s="558"/>
      <c r="E67" s="558"/>
      <c r="F67" s="558"/>
      <c r="G67" s="558"/>
      <c r="H67" s="558"/>
      <c r="I67" s="506">
        <f>I68+I70+I73</f>
        <v>6582000000</v>
      </c>
      <c r="J67" s="506">
        <f t="shared" ref="J67:K67" si="59">J68+J70+J73</f>
        <v>1577450426</v>
      </c>
      <c r="K67" s="593">
        <f t="shared" si="59"/>
        <v>1509191500</v>
      </c>
      <c r="L67" s="555">
        <f t="shared" si="47"/>
        <v>23.966126192646612</v>
      </c>
      <c r="M67" s="555">
        <f t="shared" si="48"/>
        <v>104.52288036342638</v>
      </c>
    </row>
    <row r="68" spans="1:27" ht="18.75">
      <c r="A68" s="453">
        <v>1</v>
      </c>
      <c r="B68" s="462" t="s">
        <v>677</v>
      </c>
      <c r="C68" s="271"/>
      <c r="D68" s="271"/>
      <c r="E68" s="574">
        <v>321</v>
      </c>
      <c r="F68" s="574">
        <v>12</v>
      </c>
      <c r="G68" s="574"/>
      <c r="H68" s="574">
        <v>200</v>
      </c>
      <c r="I68" s="506">
        <f>I69</f>
        <v>40000000</v>
      </c>
      <c r="J68" s="506">
        <f t="shared" ref="J68:K68" si="60">J69</f>
        <v>24750626</v>
      </c>
      <c r="K68" s="593">
        <f t="shared" si="60"/>
        <v>49875500</v>
      </c>
      <c r="L68" s="555">
        <f t="shared" si="47"/>
        <v>61.876564999999992</v>
      </c>
      <c r="M68" s="555">
        <f t="shared" si="48"/>
        <v>49.624817796312819</v>
      </c>
    </row>
    <row r="69" spans="1:27" ht="18.75">
      <c r="A69" s="449"/>
      <c r="B69" s="457" t="s">
        <v>21</v>
      </c>
      <c r="C69" s="558"/>
      <c r="D69" s="558"/>
      <c r="E69" s="558"/>
      <c r="F69" s="558"/>
      <c r="G69" s="558"/>
      <c r="H69" s="558"/>
      <c r="I69" s="508">
        <v>40000000</v>
      </c>
      <c r="J69" s="510">
        <v>24750626</v>
      </c>
      <c r="K69" s="502">
        <v>49875500</v>
      </c>
      <c r="L69" s="555">
        <f t="shared" si="47"/>
        <v>61.876564999999992</v>
      </c>
      <c r="M69" s="555">
        <f t="shared" si="48"/>
        <v>49.624817796312819</v>
      </c>
    </row>
    <row r="70" spans="1:27" s="145" customFormat="1" ht="33">
      <c r="A70" s="453">
        <v>2</v>
      </c>
      <c r="B70" s="462" t="s">
        <v>678</v>
      </c>
      <c r="C70" s="573" t="s">
        <v>340</v>
      </c>
      <c r="D70" s="573">
        <v>412</v>
      </c>
      <c r="E70" s="574" t="s">
        <v>378</v>
      </c>
      <c r="F70" s="574">
        <v>12</v>
      </c>
      <c r="G70" s="574"/>
      <c r="H70" s="574"/>
      <c r="I70" s="506">
        <f>I71+I72</f>
        <v>6297000000</v>
      </c>
      <c r="J70" s="506">
        <f t="shared" ref="J70:K70" si="61">J71+J72</f>
        <v>1522299800</v>
      </c>
      <c r="K70" s="593">
        <f t="shared" si="61"/>
        <v>1422266000</v>
      </c>
      <c r="L70" s="555">
        <f t="shared" si="47"/>
        <v>24.175000794028904</v>
      </c>
      <c r="M70" s="555">
        <f t="shared" si="48"/>
        <v>107.03341006534643</v>
      </c>
      <c r="R70" s="418"/>
      <c r="S70" s="418"/>
      <c r="AA70" s="429"/>
    </row>
    <row r="71" spans="1:27" s="145" customFormat="1" ht="18.75">
      <c r="A71" s="449"/>
      <c r="B71" s="457" t="s">
        <v>22</v>
      </c>
      <c r="C71" s="574"/>
      <c r="D71" s="574"/>
      <c r="E71" s="574" t="s">
        <v>497</v>
      </c>
      <c r="F71" s="574">
        <v>12</v>
      </c>
      <c r="G71" s="574"/>
      <c r="H71" s="574">
        <v>200</v>
      </c>
      <c r="I71" s="508">
        <v>6292000000</v>
      </c>
      <c r="J71" s="613">
        <v>1521699800</v>
      </c>
      <c r="K71" s="502">
        <v>1420216000</v>
      </c>
      <c r="L71" s="555">
        <f t="shared" si="47"/>
        <v>24.184675778766689</v>
      </c>
      <c r="M71" s="555">
        <f t="shared" si="48"/>
        <v>107.1456595334794</v>
      </c>
      <c r="R71" s="418"/>
      <c r="S71" s="418"/>
      <c r="AA71" s="429"/>
    </row>
    <row r="72" spans="1:27" s="145" customFormat="1" ht="37.5">
      <c r="A72" s="449"/>
      <c r="B72" s="457" t="s">
        <v>23</v>
      </c>
      <c r="C72" s="574"/>
      <c r="D72" s="574"/>
      <c r="E72" s="574"/>
      <c r="F72" s="574"/>
      <c r="G72" s="574"/>
      <c r="H72" s="574"/>
      <c r="I72" s="508">
        <v>5000000</v>
      </c>
      <c r="J72" s="614">
        <v>600000</v>
      </c>
      <c r="K72" s="502">
        <v>2050000</v>
      </c>
      <c r="L72" s="555">
        <f t="shared" si="47"/>
        <v>12</v>
      </c>
      <c r="M72" s="555">
        <f t="shared" si="48"/>
        <v>29.268292682926827</v>
      </c>
      <c r="R72" s="418"/>
      <c r="S72" s="418"/>
      <c r="AA72" s="429"/>
    </row>
    <row r="73" spans="1:27" s="145" customFormat="1" ht="18.75">
      <c r="A73" s="453">
        <v>3</v>
      </c>
      <c r="B73" s="462" t="s">
        <v>679</v>
      </c>
      <c r="C73" s="574"/>
      <c r="D73" s="574"/>
      <c r="E73" s="574"/>
      <c r="F73" s="574"/>
      <c r="G73" s="574"/>
      <c r="H73" s="574"/>
      <c r="I73" s="506">
        <f>I74</f>
        <v>245000000</v>
      </c>
      <c r="J73" s="506">
        <f t="shared" ref="J73:K73" si="62">J74</f>
        <v>30400000</v>
      </c>
      <c r="K73" s="593">
        <f t="shared" si="62"/>
        <v>37050000</v>
      </c>
      <c r="L73" s="555">
        <f t="shared" si="47"/>
        <v>12.408163265306122</v>
      </c>
      <c r="M73" s="555">
        <f t="shared" si="48"/>
        <v>82.051282051282044</v>
      </c>
      <c r="R73" s="418"/>
      <c r="S73" s="418"/>
      <c r="AA73" s="429"/>
    </row>
    <row r="74" spans="1:27" ht="37.5">
      <c r="A74" s="449"/>
      <c r="B74" s="457" t="s">
        <v>345</v>
      </c>
      <c r="C74" s="558"/>
      <c r="D74" s="558"/>
      <c r="E74" s="558"/>
      <c r="F74" s="558"/>
      <c r="G74" s="558" t="s">
        <v>172</v>
      </c>
      <c r="H74" s="558">
        <v>200</v>
      </c>
      <c r="I74" s="508">
        <v>245000000</v>
      </c>
      <c r="J74" s="510">
        <v>30400000</v>
      </c>
      <c r="K74" s="502">
        <v>37050000</v>
      </c>
      <c r="L74" s="555">
        <f t="shared" si="47"/>
        <v>12.408163265306122</v>
      </c>
      <c r="M74" s="555">
        <f t="shared" si="48"/>
        <v>82.051282051282044</v>
      </c>
    </row>
    <row r="75" spans="1:27" ht="18.75">
      <c r="A75" s="461" t="s">
        <v>5</v>
      </c>
      <c r="B75" s="462" t="s">
        <v>17</v>
      </c>
      <c r="C75" s="558"/>
      <c r="D75" s="558"/>
      <c r="E75" s="558"/>
      <c r="F75" s="558"/>
      <c r="G75" s="558"/>
      <c r="H75" s="558"/>
      <c r="I75" s="506"/>
      <c r="J75" s="511"/>
      <c r="K75" s="590"/>
      <c r="L75" s="555" t="e">
        <f t="shared" si="47"/>
        <v>#DIV/0!</v>
      </c>
      <c r="M75" s="555" t="e">
        <f t="shared" si="48"/>
        <v>#DIV/0!</v>
      </c>
    </row>
    <row r="76" spans="1:27" ht="18.75">
      <c r="A76" s="461" t="s">
        <v>90</v>
      </c>
      <c r="B76" s="462" t="s">
        <v>18</v>
      </c>
      <c r="C76" s="558"/>
      <c r="D76" s="558"/>
      <c r="E76" s="558"/>
      <c r="F76" s="558"/>
      <c r="G76" s="558"/>
      <c r="H76" s="558"/>
      <c r="I76" s="506">
        <f>I77+I79+I82</f>
        <v>6582000000</v>
      </c>
      <c r="J76" s="506">
        <f t="shared" ref="J76:K76" si="63">J77+J79+J82</f>
        <v>1577450426</v>
      </c>
      <c r="K76" s="593">
        <f t="shared" si="63"/>
        <v>1509191500</v>
      </c>
      <c r="L76" s="555">
        <f t="shared" si="47"/>
        <v>23.966126192646612</v>
      </c>
      <c r="M76" s="555">
        <f t="shared" si="48"/>
        <v>104.52288036342638</v>
      </c>
    </row>
    <row r="77" spans="1:27" s="145" customFormat="1" ht="33">
      <c r="A77" s="453">
        <v>1</v>
      </c>
      <c r="B77" s="462" t="s">
        <v>677</v>
      </c>
      <c r="C77" s="573" t="s">
        <v>340</v>
      </c>
      <c r="D77" s="573">
        <v>412</v>
      </c>
      <c r="E77" s="574">
        <v>100</v>
      </c>
      <c r="F77" s="574">
        <v>12</v>
      </c>
      <c r="G77" s="574"/>
      <c r="H77" s="574"/>
      <c r="I77" s="506">
        <f>I78</f>
        <v>40000000</v>
      </c>
      <c r="J77" s="506">
        <f t="shared" ref="J77:K77" si="64">J78</f>
        <v>24750626</v>
      </c>
      <c r="K77" s="593">
        <f t="shared" si="64"/>
        <v>49875500</v>
      </c>
      <c r="L77" s="555">
        <f t="shared" si="47"/>
        <v>61.876564999999992</v>
      </c>
      <c r="M77" s="555">
        <f t="shared" si="48"/>
        <v>49.624817796312819</v>
      </c>
      <c r="R77" s="418"/>
      <c r="S77" s="418"/>
      <c r="AA77" s="429"/>
    </row>
    <row r="78" spans="1:27" s="145" customFormat="1" ht="18.75">
      <c r="A78" s="449"/>
      <c r="B78" s="463" t="s">
        <v>680</v>
      </c>
      <c r="C78" s="574"/>
      <c r="D78" s="574"/>
      <c r="E78" s="574">
        <v>103</v>
      </c>
      <c r="F78" s="574">
        <v>12</v>
      </c>
      <c r="G78" s="574"/>
      <c r="H78" s="574">
        <v>200</v>
      </c>
      <c r="I78" s="508">
        <f>I69</f>
        <v>40000000</v>
      </c>
      <c r="J78" s="510">
        <f>+J69</f>
        <v>24750626</v>
      </c>
      <c r="K78" s="502">
        <f>+K69</f>
        <v>49875500</v>
      </c>
      <c r="L78" s="555">
        <f t="shared" si="47"/>
        <v>61.876564999999992</v>
      </c>
      <c r="M78" s="555">
        <f t="shared" si="48"/>
        <v>49.624817796312819</v>
      </c>
      <c r="R78" s="418"/>
      <c r="S78" s="418"/>
      <c r="AA78" s="429"/>
    </row>
    <row r="79" spans="1:27" ht="18.75">
      <c r="A79" s="453">
        <v>2</v>
      </c>
      <c r="B79" s="462" t="s">
        <v>678</v>
      </c>
      <c r="C79" s="558"/>
      <c r="D79" s="558"/>
      <c r="E79" s="558"/>
      <c r="F79" s="558"/>
      <c r="G79" s="558"/>
      <c r="H79" s="558"/>
      <c r="I79" s="506">
        <f>I80+I81</f>
        <v>6297000000</v>
      </c>
      <c r="J79" s="506">
        <f t="shared" ref="J79:K79" si="65">J80+J81</f>
        <v>1522299800</v>
      </c>
      <c r="K79" s="593">
        <f t="shared" si="65"/>
        <v>1422266000</v>
      </c>
      <c r="L79" s="555">
        <f t="shared" si="47"/>
        <v>24.175000794028904</v>
      </c>
      <c r="M79" s="555">
        <f t="shared" si="48"/>
        <v>107.03341006534643</v>
      </c>
    </row>
    <row r="80" spans="1:27" ht="18.75">
      <c r="A80" s="449"/>
      <c r="B80" s="463" t="s">
        <v>681</v>
      </c>
      <c r="C80" s="567">
        <v>1029501</v>
      </c>
      <c r="D80" s="567">
        <v>412</v>
      </c>
      <c r="E80" s="567"/>
      <c r="F80" s="567"/>
      <c r="G80" s="567"/>
      <c r="H80" s="568"/>
      <c r="I80" s="508">
        <f t="shared" ref="I80:I81" si="66">I71</f>
        <v>6292000000</v>
      </c>
      <c r="J80" s="510">
        <f>+J71</f>
        <v>1521699800</v>
      </c>
      <c r="K80" s="502">
        <f>+K71</f>
        <v>1420216000</v>
      </c>
      <c r="L80" s="555">
        <f t="shared" si="47"/>
        <v>24.184675778766689</v>
      </c>
      <c r="M80" s="555">
        <f t="shared" si="48"/>
        <v>107.1456595334794</v>
      </c>
      <c r="N80" s="129">
        <f>+I80+I322</f>
        <v>7846000000</v>
      </c>
    </row>
    <row r="81" spans="1:27" ht="37.5">
      <c r="A81" s="449"/>
      <c r="B81" s="463" t="s">
        <v>682</v>
      </c>
      <c r="C81" s="269">
        <v>1029501</v>
      </c>
      <c r="D81" s="269">
        <v>412</v>
      </c>
      <c r="E81" s="269">
        <v>340</v>
      </c>
      <c r="F81" s="269">
        <v>13</v>
      </c>
      <c r="G81" s="269"/>
      <c r="H81" s="271"/>
      <c r="I81" s="508">
        <f t="shared" si="66"/>
        <v>5000000</v>
      </c>
      <c r="J81" s="510">
        <f>+J72</f>
        <v>600000</v>
      </c>
      <c r="K81" s="502">
        <f>+K72</f>
        <v>2050000</v>
      </c>
      <c r="L81" s="555">
        <f t="shared" si="47"/>
        <v>12</v>
      </c>
      <c r="M81" s="555">
        <f t="shared" si="48"/>
        <v>29.268292682926827</v>
      </c>
    </row>
    <row r="82" spans="1:27" s="171" customFormat="1" ht="18.75">
      <c r="A82" s="453">
        <v>3</v>
      </c>
      <c r="B82" s="462" t="s">
        <v>679</v>
      </c>
      <c r="C82" s="269"/>
      <c r="D82" s="269"/>
      <c r="E82" s="269"/>
      <c r="F82" s="269"/>
      <c r="G82" s="269"/>
      <c r="H82" s="271"/>
      <c r="I82" s="506">
        <f>I83</f>
        <v>245000000</v>
      </c>
      <c r="J82" s="506">
        <f t="shared" ref="J82:K82" si="67">J83</f>
        <v>30400000</v>
      </c>
      <c r="K82" s="593">
        <f t="shared" si="67"/>
        <v>37050000</v>
      </c>
      <c r="L82" s="555">
        <f t="shared" si="47"/>
        <v>12.408163265306122</v>
      </c>
      <c r="M82" s="555">
        <f t="shared" si="48"/>
        <v>82.051282051282044</v>
      </c>
      <c r="R82" s="423"/>
      <c r="S82" s="423"/>
      <c r="AA82" s="618"/>
    </row>
    <row r="83" spans="1:27" s="141" customFormat="1" ht="37.5">
      <c r="A83" s="449"/>
      <c r="B83" s="457" t="s">
        <v>601</v>
      </c>
      <c r="C83" s="269">
        <v>1029501</v>
      </c>
      <c r="D83" s="269">
        <v>412</v>
      </c>
      <c r="E83" s="269">
        <v>341</v>
      </c>
      <c r="F83" s="269">
        <v>13</v>
      </c>
      <c r="G83" s="269"/>
      <c r="H83" s="271">
        <v>200</v>
      </c>
      <c r="I83" s="508">
        <f>I74</f>
        <v>245000000</v>
      </c>
      <c r="J83" s="510">
        <f>+J74</f>
        <v>30400000</v>
      </c>
      <c r="K83" s="502">
        <f>+K74</f>
        <v>37050000</v>
      </c>
      <c r="L83" s="555">
        <f t="shared" si="47"/>
        <v>12.408163265306122</v>
      </c>
      <c r="M83" s="555">
        <f t="shared" si="48"/>
        <v>82.051282051282044</v>
      </c>
      <c r="R83" s="417"/>
      <c r="S83" s="417"/>
      <c r="AA83" s="268"/>
    </row>
    <row r="84" spans="1:27" ht="18.75">
      <c r="A84" s="459" t="s">
        <v>68</v>
      </c>
      <c r="B84" s="460" t="s">
        <v>4</v>
      </c>
      <c r="C84" s="557"/>
      <c r="D84" s="557"/>
      <c r="E84" s="557"/>
      <c r="F84" s="557"/>
      <c r="G84" s="557"/>
      <c r="H84" s="558"/>
      <c r="I84" s="518">
        <f>I86+I410+I471</f>
        <v>112996432882</v>
      </c>
      <c r="J84" s="518">
        <f>J86+J410+J471</f>
        <v>16630551545</v>
      </c>
      <c r="K84" s="594">
        <f>K86+K410+K471</f>
        <v>16954738224</v>
      </c>
      <c r="L84" s="555">
        <f t="shared" si="47"/>
        <v>14.717766854080223</v>
      </c>
      <c r="M84" s="555">
        <f t="shared" si="48"/>
        <v>98.087928726961394</v>
      </c>
    </row>
    <row r="85" spans="1:27" ht="18.75">
      <c r="A85" s="459"/>
      <c r="B85" s="458" t="s">
        <v>84</v>
      </c>
      <c r="C85" s="437"/>
      <c r="D85" s="437"/>
      <c r="E85" s="437"/>
      <c r="F85" s="437"/>
      <c r="G85" s="437"/>
      <c r="H85" s="554"/>
      <c r="I85" s="518">
        <f>+I86+I410</f>
        <v>112876432882</v>
      </c>
      <c r="J85" s="518">
        <f>+J86+J410</f>
        <v>16630551545</v>
      </c>
      <c r="K85" s="594">
        <f>+K86+K410</f>
        <v>16954738224</v>
      </c>
      <c r="L85" s="555">
        <f t="shared" si="47"/>
        <v>14.733413450782439</v>
      </c>
      <c r="M85" s="555">
        <f t="shared" si="48"/>
        <v>98.087928726961394</v>
      </c>
    </row>
    <row r="86" spans="1:27" ht="18.75">
      <c r="A86" s="464" t="s">
        <v>683</v>
      </c>
      <c r="B86" s="465" t="s">
        <v>86</v>
      </c>
      <c r="C86" s="437"/>
      <c r="D86" s="437"/>
      <c r="E86" s="437"/>
      <c r="F86" s="437"/>
      <c r="G86" s="437"/>
      <c r="H86" s="554"/>
      <c r="I86" s="519">
        <f>+I87+I145+I181+I231+I281+I336+I367+I387</f>
        <v>100985949382</v>
      </c>
      <c r="J86" s="519">
        <f>+J87+J145+J181+J231+J281+J336+J367+J387</f>
        <v>16597063725</v>
      </c>
      <c r="K86" s="595">
        <f>+K87+K145+K181+K231+K281+K336+K367+K387</f>
        <v>16925117044</v>
      </c>
      <c r="L86" s="555">
        <f t="shared" si="47"/>
        <v>16.435022720060008</v>
      </c>
      <c r="M86" s="555">
        <f t="shared" si="48"/>
        <v>98.061736777670944</v>
      </c>
    </row>
    <row r="87" spans="1:27" ht="18.75">
      <c r="A87" s="466" t="s">
        <v>3</v>
      </c>
      <c r="B87" s="467" t="s">
        <v>302</v>
      </c>
      <c r="C87" s="557"/>
      <c r="D87" s="557"/>
      <c r="E87" s="557"/>
      <c r="F87" s="557"/>
      <c r="G87" s="557"/>
      <c r="H87" s="558"/>
      <c r="I87" s="520">
        <f t="shared" ref="I87:K87" si="68">+I88+I127+I130+I135+I142</f>
        <v>15823578676</v>
      </c>
      <c r="J87" s="520">
        <f t="shared" si="68"/>
        <v>2705502185</v>
      </c>
      <c r="K87" s="596">
        <f t="shared" si="68"/>
        <v>3156418429</v>
      </c>
      <c r="L87" s="555">
        <f t="shared" si="47"/>
        <v>17.097915967034055</v>
      </c>
      <c r="M87" s="555">
        <f t="shared" si="48"/>
        <v>85.714307081179442</v>
      </c>
      <c r="AA87" s="225">
        <f>+J87+J411</f>
        <v>2738990005</v>
      </c>
    </row>
    <row r="88" spans="1:27" s="174" customFormat="1" ht="18.75">
      <c r="A88" s="461">
        <v>1</v>
      </c>
      <c r="B88" s="462" t="s">
        <v>6</v>
      </c>
      <c r="C88" s="269">
        <v>1029501</v>
      </c>
      <c r="D88" s="269">
        <v>412</v>
      </c>
      <c r="E88" s="269">
        <v>341</v>
      </c>
      <c r="F88" s="269">
        <v>14</v>
      </c>
      <c r="G88" s="269"/>
      <c r="H88" s="271">
        <v>200</v>
      </c>
      <c r="I88" s="506">
        <f t="shared" ref="I88:K88" si="69">I89+I98+I125+I122</f>
        <v>11713278676</v>
      </c>
      <c r="J88" s="506">
        <f t="shared" si="69"/>
        <v>2361351879</v>
      </c>
      <c r="K88" s="593">
        <f t="shared" si="69"/>
        <v>2036990429</v>
      </c>
      <c r="L88" s="555">
        <f t="shared" si="47"/>
        <v>20.159614949128699</v>
      </c>
      <c r="M88" s="555">
        <f t="shared" si="48"/>
        <v>115.92356279058393</v>
      </c>
      <c r="R88" s="424"/>
      <c r="S88" s="424"/>
      <c r="AA88" s="411"/>
    </row>
    <row r="89" spans="1:27" ht="19.5">
      <c r="A89" s="468" t="s">
        <v>8</v>
      </c>
      <c r="B89" s="469" t="s">
        <v>28</v>
      </c>
      <c r="C89" s="437"/>
      <c r="D89" s="437"/>
      <c r="E89" s="437"/>
      <c r="F89" s="437"/>
      <c r="G89" s="437"/>
      <c r="H89" s="554"/>
      <c r="I89" s="521">
        <f t="shared" ref="I89:K89" si="70">I90+I96</f>
        <v>7528597676</v>
      </c>
      <c r="J89" s="521">
        <f t="shared" si="70"/>
        <v>1912672692</v>
      </c>
      <c r="K89" s="597">
        <f t="shared" si="70"/>
        <v>1561634950</v>
      </c>
      <c r="L89" s="555">
        <f t="shared" si="47"/>
        <v>25.405431055205717</v>
      </c>
      <c r="M89" s="555">
        <f t="shared" si="48"/>
        <v>122.47886050449883</v>
      </c>
    </row>
    <row r="90" spans="1:27" ht="18.75">
      <c r="A90" s="461" t="s">
        <v>14</v>
      </c>
      <c r="B90" s="454" t="s">
        <v>67</v>
      </c>
      <c r="C90" s="557"/>
      <c r="D90" s="557"/>
      <c r="E90" s="557"/>
      <c r="F90" s="557" t="s">
        <v>339</v>
      </c>
      <c r="G90" s="557"/>
      <c r="H90" s="558">
        <v>200</v>
      </c>
      <c r="I90" s="522">
        <f t="shared" ref="I90:K90" si="71">I91+I94+I95</f>
        <v>6542000000</v>
      </c>
      <c r="J90" s="522">
        <f t="shared" si="71"/>
        <v>1912672692</v>
      </c>
      <c r="K90" s="598">
        <f t="shared" si="71"/>
        <v>1521764950</v>
      </c>
      <c r="L90" s="555">
        <f t="shared" si="47"/>
        <v>29.2368188933048</v>
      </c>
      <c r="M90" s="555">
        <f t="shared" si="48"/>
        <v>125.68778719735923</v>
      </c>
    </row>
    <row r="91" spans="1:27" s="171" customFormat="1" ht="18.75">
      <c r="A91" s="470" t="s">
        <v>96</v>
      </c>
      <c r="B91" s="471" t="s">
        <v>29</v>
      </c>
      <c r="C91" s="269">
        <v>1029501</v>
      </c>
      <c r="D91" s="269">
        <v>412</v>
      </c>
      <c r="E91" s="269">
        <v>341</v>
      </c>
      <c r="F91" s="269">
        <v>12</v>
      </c>
      <c r="G91" s="269"/>
      <c r="H91" s="271">
        <v>200</v>
      </c>
      <c r="I91" s="523">
        <f t="shared" ref="I91:K91" si="72">SUM(I92:I93)</f>
        <v>5920000000</v>
      </c>
      <c r="J91" s="523">
        <f t="shared" si="72"/>
        <v>1775980126</v>
      </c>
      <c r="K91" s="599">
        <f t="shared" si="72"/>
        <v>1381805950</v>
      </c>
      <c r="L91" s="555">
        <f t="shared" si="47"/>
        <v>29.99966429054054</v>
      </c>
      <c r="M91" s="555">
        <f t="shared" si="48"/>
        <v>128.5260152483784</v>
      </c>
      <c r="N91" s="128"/>
      <c r="R91" s="423"/>
      <c r="S91" s="423"/>
      <c r="AA91" s="618"/>
    </row>
    <row r="92" spans="1:27" ht="18.75">
      <c r="A92" s="461"/>
      <c r="B92" s="472" t="s">
        <v>30</v>
      </c>
      <c r="C92" s="557"/>
      <c r="D92" s="557"/>
      <c r="E92" s="557"/>
      <c r="F92" s="557"/>
      <c r="G92" s="557"/>
      <c r="H92" s="558"/>
      <c r="I92" s="512">
        <v>4656000000</v>
      </c>
      <c r="J92" s="508">
        <v>1391738643</v>
      </c>
      <c r="K92" s="600">
        <v>1113608648</v>
      </c>
      <c r="L92" s="555">
        <f t="shared" si="47"/>
        <v>29.891293878865984</v>
      </c>
      <c r="M92" s="555">
        <f t="shared" si="48"/>
        <v>124.97555990603261</v>
      </c>
    </row>
    <row r="93" spans="1:27" ht="18.75">
      <c r="A93" s="461"/>
      <c r="B93" s="472" t="s">
        <v>10</v>
      </c>
      <c r="C93" s="558"/>
      <c r="D93" s="558"/>
      <c r="E93" s="558"/>
      <c r="F93" s="558"/>
      <c r="G93" s="558"/>
      <c r="H93" s="558"/>
      <c r="I93" s="512">
        <v>1264000000</v>
      </c>
      <c r="J93" s="508">
        <v>384241483</v>
      </c>
      <c r="K93" s="600">
        <v>268197302</v>
      </c>
      <c r="L93" s="555">
        <f t="shared" si="47"/>
        <v>30.398851503164558</v>
      </c>
      <c r="M93" s="555">
        <f t="shared" si="48"/>
        <v>143.26821341401862</v>
      </c>
      <c r="N93" s="267"/>
    </row>
    <row r="94" spans="1:27" ht="18.75">
      <c r="A94" s="470" t="s">
        <v>98</v>
      </c>
      <c r="B94" s="471" t="s">
        <v>31</v>
      </c>
      <c r="C94" s="437"/>
      <c r="D94" s="437"/>
      <c r="E94" s="437"/>
      <c r="F94" s="437"/>
      <c r="G94" s="437"/>
      <c r="H94" s="554"/>
      <c r="I94" s="508">
        <v>108000000</v>
      </c>
      <c r="J94" s="508">
        <v>27000000</v>
      </c>
      <c r="K94" s="600">
        <v>54000000</v>
      </c>
      <c r="L94" s="555">
        <f t="shared" si="47"/>
        <v>25</v>
      </c>
      <c r="M94" s="555">
        <f t="shared" si="48"/>
        <v>50</v>
      </c>
      <c r="N94" s="267"/>
    </row>
    <row r="95" spans="1:27" ht="37.5">
      <c r="A95" s="470" t="s">
        <v>97</v>
      </c>
      <c r="B95" s="471" t="s">
        <v>504</v>
      </c>
      <c r="C95" s="437"/>
      <c r="D95" s="437"/>
      <c r="E95" s="437"/>
      <c r="F95" s="437"/>
      <c r="G95" s="437"/>
      <c r="H95" s="554"/>
      <c r="I95" s="508">
        <v>514000000</v>
      </c>
      <c r="J95" s="508">
        <v>109692566</v>
      </c>
      <c r="K95" s="600">
        <v>85959000</v>
      </c>
      <c r="L95" s="555">
        <f t="shared" si="47"/>
        <v>21.340966147859923</v>
      </c>
      <c r="M95" s="555">
        <f t="shared" si="48"/>
        <v>127.61033283309484</v>
      </c>
      <c r="N95" s="268"/>
    </row>
    <row r="96" spans="1:27" ht="18.75">
      <c r="A96" s="461" t="s">
        <v>15</v>
      </c>
      <c r="B96" s="473" t="s">
        <v>69</v>
      </c>
      <c r="C96" s="437"/>
      <c r="D96" s="437"/>
      <c r="E96" s="437"/>
      <c r="F96" s="437"/>
      <c r="G96" s="437"/>
      <c r="H96" s="554"/>
      <c r="I96" s="506">
        <f t="shared" ref="I96:K96" si="73">+I97</f>
        <v>986597676</v>
      </c>
      <c r="J96" s="506">
        <f t="shared" si="73"/>
        <v>0</v>
      </c>
      <c r="K96" s="593">
        <f t="shared" si="73"/>
        <v>39870000</v>
      </c>
      <c r="L96" s="555">
        <f t="shared" ref="L96:L159" si="74">+J96/I96*100</f>
        <v>0</v>
      </c>
      <c r="M96" s="555">
        <f t="shared" ref="M96:M159" si="75">+J96/K96*100</f>
        <v>0</v>
      </c>
      <c r="N96" s="268"/>
    </row>
    <row r="97" spans="1:27" ht="37.5">
      <c r="A97" s="461"/>
      <c r="B97" s="471" t="s">
        <v>505</v>
      </c>
      <c r="C97" s="437"/>
      <c r="D97" s="437"/>
      <c r="E97" s="437"/>
      <c r="F97" s="437"/>
      <c r="G97" s="437"/>
      <c r="H97" s="554"/>
      <c r="I97" s="508">
        <v>986597676</v>
      </c>
      <c r="J97" s="508"/>
      <c r="K97" s="600">
        <v>39870000</v>
      </c>
      <c r="L97" s="555">
        <f t="shared" si="74"/>
        <v>0</v>
      </c>
      <c r="M97" s="555">
        <f t="shared" si="75"/>
        <v>0</v>
      </c>
      <c r="N97" s="267"/>
    </row>
    <row r="98" spans="1:27" s="429" customFormat="1" ht="19.5">
      <c r="A98" s="468" t="s">
        <v>9</v>
      </c>
      <c r="B98" s="469" t="s">
        <v>684</v>
      </c>
      <c r="C98" s="269"/>
      <c r="D98" s="269"/>
      <c r="E98" s="269"/>
      <c r="F98" s="269"/>
      <c r="G98" s="269"/>
      <c r="H98" s="271"/>
      <c r="I98" s="521">
        <f t="shared" ref="I98:K98" si="76">+I99+I100+I118+I121</f>
        <v>4184681000</v>
      </c>
      <c r="J98" s="521">
        <f t="shared" si="76"/>
        <v>448679187</v>
      </c>
      <c r="K98" s="597">
        <f t="shared" si="76"/>
        <v>256629299</v>
      </c>
      <c r="L98" s="555">
        <f t="shared" si="74"/>
        <v>10.721944802961087</v>
      </c>
      <c r="M98" s="555">
        <f t="shared" si="75"/>
        <v>174.83552686632245</v>
      </c>
      <c r="R98" s="430"/>
      <c r="S98" s="430"/>
    </row>
    <row r="99" spans="1:27" s="267" customFormat="1" ht="18.75">
      <c r="A99" s="470" t="s">
        <v>14</v>
      </c>
      <c r="B99" s="474" t="s">
        <v>33</v>
      </c>
      <c r="C99" s="437"/>
      <c r="D99" s="437"/>
      <c r="E99" s="437"/>
      <c r="F99" s="437"/>
      <c r="G99" s="437"/>
      <c r="H99" s="554"/>
      <c r="I99" s="523">
        <v>105000000</v>
      </c>
      <c r="J99" s="508">
        <v>38785000</v>
      </c>
      <c r="K99" s="600">
        <v>6050000</v>
      </c>
      <c r="L99" s="555">
        <f t="shared" si="74"/>
        <v>36.938095238095237</v>
      </c>
      <c r="M99" s="555">
        <f t="shared" si="75"/>
        <v>641.07438016528931</v>
      </c>
      <c r="R99" s="422"/>
      <c r="S99" s="422"/>
    </row>
    <row r="100" spans="1:27" s="267" customFormat="1" ht="18.75">
      <c r="A100" s="470" t="s">
        <v>15</v>
      </c>
      <c r="B100" s="474" t="s">
        <v>419</v>
      </c>
      <c r="C100" s="437"/>
      <c r="D100" s="437"/>
      <c r="E100" s="437"/>
      <c r="F100" s="437"/>
      <c r="G100" s="437"/>
      <c r="H100" s="554"/>
      <c r="I100" s="524">
        <f t="shared" ref="I100:K100" si="77">SUM(I101:I117)</f>
        <v>2215000000</v>
      </c>
      <c r="J100" s="524">
        <f t="shared" si="77"/>
        <v>409894187</v>
      </c>
      <c r="K100" s="601">
        <f t="shared" si="77"/>
        <v>250579299</v>
      </c>
      <c r="L100" s="555">
        <f t="shared" si="74"/>
        <v>18.505380902934537</v>
      </c>
      <c r="M100" s="555">
        <f t="shared" si="75"/>
        <v>163.57863105044444</v>
      </c>
      <c r="R100" s="422"/>
      <c r="S100" s="422"/>
    </row>
    <row r="101" spans="1:27" s="429" customFormat="1" ht="37.5">
      <c r="A101" s="468"/>
      <c r="B101" s="475" t="s">
        <v>482</v>
      </c>
      <c r="C101" s="269"/>
      <c r="D101" s="269"/>
      <c r="E101" s="269"/>
      <c r="F101" s="269"/>
      <c r="G101" s="269"/>
      <c r="H101" s="271"/>
      <c r="I101" s="525">
        <v>20000000</v>
      </c>
      <c r="J101" s="508">
        <v>0</v>
      </c>
      <c r="K101" s="600"/>
      <c r="L101" s="555">
        <f t="shared" si="74"/>
        <v>0</v>
      </c>
      <c r="M101" s="555" t="e">
        <f t="shared" si="75"/>
        <v>#DIV/0!</v>
      </c>
      <c r="R101" s="430"/>
      <c r="S101" s="430"/>
    </row>
    <row r="102" spans="1:27" s="267" customFormat="1" ht="19.5">
      <c r="A102" s="468"/>
      <c r="B102" s="475" t="s">
        <v>483</v>
      </c>
      <c r="C102" s="437"/>
      <c r="D102" s="437"/>
      <c r="E102" s="437"/>
      <c r="F102" s="437"/>
      <c r="G102" s="437"/>
      <c r="H102" s="554"/>
      <c r="I102" s="525">
        <v>90000000</v>
      </c>
      <c r="J102" s="508">
        <v>24239697</v>
      </c>
      <c r="K102" s="600">
        <v>19710269</v>
      </c>
      <c r="L102" s="555">
        <f t="shared" si="74"/>
        <v>26.932996666666664</v>
      </c>
      <c r="M102" s="555">
        <f t="shared" si="75"/>
        <v>122.98004152048863</v>
      </c>
      <c r="R102" s="422"/>
      <c r="S102" s="422"/>
    </row>
    <row r="103" spans="1:27" s="267" customFormat="1" ht="19.5">
      <c r="A103" s="468"/>
      <c r="B103" s="475" t="s">
        <v>484</v>
      </c>
      <c r="C103" s="437"/>
      <c r="D103" s="437"/>
      <c r="E103" s="437"/>
      <c r="F103" s="437"/>
      <c r="G103" s="437"/>
      <c r="H103" s="554"/>
      <c r="I103" s="525">
        <v>22000000</v>
      </c>
      <c r="J103" s="508">
        <v>5280000</v>
      </c>
      <c r="K103" s="600">
        <v>5280000</v>
      </c>
      <c r="L103" s="555">
        <f t="shared" si="74"/>
        <v>24</v>
      </c>
      <c r="M103" s="555">
        <f t="shared" si="75"/>
        <v>100</v>
      </c>
      <c r="R103" s="422"/>
      <c r="S103" s="422"/>
    </row>
    <row r="104" spans="1:27" s="267" customFormat="1" ht="19.5">
      <c r="A104" s="468"/>
      <c r="B104" s="475" t="s">
        <v>485</v>
      </c>
      <c r="C104" s="437"/>
      <c r="D104" s="437"/>
      <c r="E104" s="437"/>
      <c r="F104" s="437"/>
      <c r="G104" s="437"/>
      <c r="H104" s="554"/>
      <c r="I104" s="525">
        <v>50000000</v>
      </c>
      <c r="J104" s="508">
        <v>49130000</v>
      </c>
      <c r="K104" s="600"/>
      <c r="L104" s="555">
        <f t="shared" si="74"/>
        <v>98.26</v>
      </c>
      <c r="M104" s="555" t="e">
        <f t="shared" si="75"/>
        <v>#DIV/0!</v>
      </c>
      <c r="R104" s="422"/>
      <c r="S104" s="422"/>
    </row>
    <row r="105" spans="1:27" ht="19.5">
      <c r="A105" s="468"/>
      <c r="B105" s="475" t="s">
        <v>350</v>
      </c>
      <c r="C105" s="269">
        <v>1029501</v>
      </c>
      <c r="D105" s="269">
        <v>412</v>
      </c>
      <c r="E105" s="269">
        <v>280</v>
      </c>
      <c r="F105" s="269">
        <v>12</v>
      </c>
      <c r="G105" s="269"/>
      <c r="H105" s="271">
        <v>200</v>
      </c>
      <c r="I105" s="525">
        <v>10000000</v>
      </c>
      <c r="J105" s="508">
        <v>0</v>
      </c>
      <c r="K105" s="600"/>
      <c r="L105" s="555">
        <f t="shared" si="74"/>
        <v>0</v>
      </c>
      <c r="M105" s="555" t="e">
        <f t="shared" si="75"/>
        <v>#DIV/0!</v>
      </c>
    </row>
    <row r="106" spans="1:27" s="141" customFormat="1" ht="19.5">
      <c r="A106" s="468"/>
      <c r="B106" s="475" t="s">
        <v>486</v>
      </c>
      <c r="C106" s="269"/>
      <c r="D106" s="269"/>
      <c r="E106" s="269">
        <v>283</v>
      </c>
      <c r="F106" s="269">
        <v>12</v>
      </c>
      <c r="G106" s="269"/>
      <c r="H106" s="271">
        <v>200</v>
      </c>
      <c r="I106" s="525">
        <v>36000000</v>
      </c>
      <c r="J106" s="508">
        <v>32192000</v>
      </c>
      <c r="K106" s="600">
        <v>7100000</v>
      </c>
      <c r="L106" s="555">
        <f t="shared" si="74"/>
        <v>89.422222222222231</v>
      </c>
      <c r="M106" s="555">
        <f t="shared" si="75"/>
        <v>453.40845070422534</v>
      </c>
      <c r="R106" s="417"/>
      <c r="S106" s="417"/>
      <c r="AA106" s="268"/>
    </row>
    <row r="107" spans="1:27" ht="19.5">
      <c r="A107" s="468"/>
      <c r="B107" s="475" t="s">
        <v>487</v>
      </c>
      <c r="C107" s="437"/>
      <c r="D107" s="437"/>
      <c r="E107" s="437"/>
      <c r="F107" s="437"/>
      <c r="G107" s="437"/>
      <c r="H107" s="554"/>
      <c r="I107" s="525">
        <v>558000000</v>
      </c>
      <c r="J107" s="508">
        <v>215922610</v>
      </c>
      <c r="K107" s="600">
        <v>111613260</v>
      </c>
      <c r="L107" s="555">
        <f t="shared" si="74"/>
        <v>38.695808243727598</v>
      </c>
      <c r="M107" s="555">
        <f t="shared" si="75"/>
        <v>193.45605531099085</v>
      </c>
    </row>
    <row r="108" spans="1:27" ht="19.5">
      <c r="A108" s="468"/>
      <c r="B108" s="472" t="s">
        <v>488</v>
      </c>
      <c r="C108" s="437"/>
      <c r="D108" s="437"/>
      <c r="E108" s="437"/>
      <c r="F108" s="437"/>
      <c r="G108" s="437"/>
      <c r="H108" s="554"/>
      <c r="I108" s="525">
        <v>54000000</v>
      </c>
      <c r="J108" s="508">
        <v>38681600</v>
      </c>
      <c r="K108" s="600">
        <v>28333770</v>
      </c>
      <c r="L108" s="555">
        <f t="shared" si="74"/>
        <v>71.632592592592587</v>
      </c>
      <c r="M108" s="555">
        <f t="shared" si="75"/>
        <v>136.5211900851881</v>
      </c>
    </row>
    <row r="109" spans="1:27" ht="37.5">
      <c r="A109" s="468"/>
      <c r="B109" s="472" t="s">
        <v>489</v>
      </c>
      <c r="C109" s="269">
        <v>1029501</v>
      </c>
      <c r="D109" s="269">
        <v>412</v>
      </c>
      <c r="E109" s="269">
        <v>250</v>
      </c>
      <c r="F109" s="269">
        <v>12</v>
      </c>
      <c r="G109" s="269"/>
      <c r="H109" s="271">
        <v>200</v>
      </c>
      <c r="I109" s="525">
        <v>54000000</v>
      </c>
      <c r="J109" s="508">
        <v>0</v>
      </c>
      <c r="K109" s="600"/>
      <c r="L109" s="555">
        <f t="shared" si="74"/>
        <v>0</v>
      </c>
      <c r="M109" s="555" t="e">
        <f t="shared" si="75"/>
        <v>#DIV/0!</v>
      </c>
    </row>
    <row r="110" spans="1:27" ht="19.5">
      <c r="A110" s="468"/>
      <c r="B110" s="472" t="s">
        <v>491</v>
      </c>
      <c r="C110" s="269"/>
      <c r="D110" s="269"/>
      <c r="E110" s="269"/>
      <c r="F110" s="269"/>
      <c r="G110" s="269"/>
      <c r="H110" s="271"/>
      <c r="I110" s="525">
        <v>45000000</v>
      </c>
      <c r="J110" s="508">
        <v>21023280</v>
      </c>
      <c r="K110" s="600"/>
      <c r="L110" s="555">
        <f t="shared" si="74"/>
        <v>46.718399999999995</v>
      </c>
      <c r="M110" s="555" t="e">
        <f t="shared" si="75"/>
        <v>#DIV/0!</v>
      </c>
    </row>
    <row r="111" spans="1:27" ht="19.5">
      <c r="A111" s="468"/>
      <c r="B111" s="472" t="s">
        <v>490</v>
      </c>
      <c r="C111" s="557"/>
      <c r="D111" s="557"/>
      <c r="E111" s="557">
        <v>278</v>
      </c>
      <c r="F111" s="557">
        <v>12</v>
      </c>
      <c r="G111" s="557"/>
      <c r="H111" s="558">
        <v>200</v>
      </c>
      <c r="I111" s="525">
        <v>10000000</v>
      </c>
      <c r="J111" s="508">
        <v>0</v>
      </c>
      <c r="K111" s="600"/>
      <c r="L111" s="555">
        <f t="shared" si="74"/>
        <v>0</v>
      </c>
      <c r="M111" s="555" t="e">
        <f t="shared" si="75"/>
        <v>#DIV/0!</v>
      </c>
    </row>
    <row r="112" spans="1:27" ht="37.5">
      <c r="A112" s="468"/>
      <c r="B112" s="472" t="s">
        <v>492</v>
      </c>
      <c r="C112" s="567">
        <v>1029499</v>
      </c>
      <c r="D112" s="567">
        <v>412</v>
      </c>
      <c r="E112" s="567"/>
      <c r="F112" s="567"/>
      <c r="G112" s="567"/>
      <c r="H112" s="568"/>
      <c r="I112" s="525">
        <v>25000000</v>
      </c>
      <c r="J112" s="508">
        <v>10400000</v>
      </c>
      <c r="K112" s="600"/>
      <c r="L112" s="555">
        <f t="shared" si="74"/>
        <v>41.6</v>
      </c>
      <c r="M112" s="555" t="e">
        <f t="shared" si="75"/>
        <v>#DIV/0!</v>
      </c>
      <c r="N112" s="129">
        <f>+I112+I327</f>
        <v>125000000</v>
      </c>
    </row>
    <row r="113" spans="1:27" ht="56.25">
      <c r="A113" s="468"/>
      <c r="B113" s="472" t="s">
        <v>493</v>
      </c>
      <c r="C113" s="269">
        <v>1029499</v>
      </c>
      <c r="D113" s="269">
        <v>412</v>
      </c>
      <c r="E113" s="269">
        <v>340</v>
      </c>
      <c r="F113" s="269">
        <v>13</v>
      </c>
      <c r="G113" s="269"/>
      <c r="H113" s="271"/>
      <c r="I113" s="525">
        <v>25000000</v>
      </c>
      <c r="J113" s="508">
        <v>0</v>
      </c>
      <c r="K113" s="600"/>
      <c r="L113" s="555">
        <f t="shared" si="74"/>
        <v>0</v>
      </c>
      <c r="M113" s="555" t="e">
        <f t="shared" si="75"/>
        <v>#DIV/0!</v>
      </c>
    </row>
    <row r="114" spans="1:27" ht="19.5">
      <c r="A114" s="468"/>
      <c r="B114" s="472" t="s">
        <v>494</v>
      </c>
      <c r="C114" s="269"/>
      <c r="D114" s="269"/>
      <c r="E114" s="269"/>
      <c r="F114" s="269"/>
      <c r="G114" s="269"/>
      <c r="H114" s="271"/>
      <c r="I114" s="525">
        <v>131000000</v>
      </c>
      <c r="J114" s="508">
        <v>13025000</v>
      </c>
      <c r="K114" s="600">
        <v>78542000</v>
      </c>
      <c r="L114" s="555">
        <f t="shared" si="74"/>
        <v>9.9427480916030522</v>
      </c>
      <c r="M114" s="555">
        <f t="shared" si="75"/>
        <v>16.58348399582389</v>
      </c>
    </row>
    <row r="115" spans="1:27" ht="37.5">
      <c r="A115" s="468"/>
      <c r="B115" s="472" t="s">
        <v>495</v>
      </c>
      <c r="C115" s="269">
        <v>1029499</v>
      </c>
      <c r="D115" s="269">
        <v>412</v>
      </c>
      <c r="E115" s="269">
        <v>341</v>
      </c>
      <c r="F115" s="269">
        <v>13</v>
      </c>
      <c r="G115" s="269"/>
      <c r="H115" s="271">
        <v>200</v>
      </c>
      <c r="I115" s="525">
        <v>20000000</v>
      </c>
      <c r="J115" s="508">
        <v>0</v>
      </c>
      <c r="K115" s="600"/>
      <c r="L115" s="555">
        <f t="shared" si="74"/>
        <v>0</v>
      </c>
      <c r="M115" s="555" t="e">
        <f t="shared" si="75"/>
        <v>#DIV/0!</v>
      </c>
    </row>
    <row r="116" spans="1:27" ht="19.5">
      <c r="A116" s="468"/>
      <c r="B116" s="472" t="s">
        <v>506</v>
      </c>
      <c r="C116" s="557"/>
      <c r="D116" s="557"/>
      <c r="E116" s="557"/>
      <c r="F116" s="557"/>
      <c r="G116" s="557"/>
      <c r="H116" s="558"/>
      <c r="I116" s="525">
        <v>1065000000</v>
      </c>
      <c r="J116" s="508">
        <v>0</v>
      </c>
      <c r="K116" s="600"/>
      <c r="L116" s="555">
        <f t="shared" si="74"/>
        <v>0</v>
      </c>
      <c r="M116" s="555" t="e">
        <f t="shared" si="75"/>
        <v>#DIV/0!</v>
      </c>
    </row>
    <row r="117" spans="1:27" ht="19.5">
      <c r="A117" s="468"/>
      <c r="B117" s="472" t="s">
        <v>563</v>
      </c>
      <c r="C117" s="437"/>
      <c r="D117" s="437"/>
      <c r="E117" s="437"/>
      <c r="F117" s="437"/>
      <c r="G117" s="437"/>
      <c r="H117" s="554"/>
      <c r="I117" s="508">
        <v>0</v>
      </c>
      <c r="J117" s="508">
        <v>0</v>
      </c>
      <c r="K117" s="600"/>
      <c r="L117" s="555" t="e">
        <f t="shared" si="74"/>
        <v>#DIV/0!</v>
      </c>
      <c r="M117" s="555" t="e">
        <f t="shared" si="75"/>
        <v>#DIV/0!</v>
      </c>
    </row>
    <row r="118" spans="1:27" ht="37.5">
      <c r="A118" s="468" t="s">
        <v>313</v>
      </c>
      <c r="B118" s="472" t="s">
        <v>508</v>
      </c>
      <c r="C118" s="437"/>
      <c r="D118" s="437"/>
      <c r="E118" s="437"/>
      <c r="F118" s="437"/>
      <c r="G118" s="437"/>
      <c r="H118" s="554"/>
      <c r="I118" s="508">
        <f t="shared" ref="I118:K119" si="78">+I119</f>
        <v>11000000</v>
      </c>
      <c r="J118" s="508">
        <f t="shared" si="78"/>
        <v>0</v>
      </c>
      <c r="K118" s="600">
        <f t="shared" si="78"/>
        <v>0</v>
      </c>
      <c r="L118" s="555">
        <f t="shared" si="74"/>
        <v>0</v>
      </c>
      <c r="M118" s="555" t="e">
        <f t="shared" si="75"/>
        <v>#DIV/0!</v>
      </c>
    </row>
    <row r="119" spans="1:27" ht="37.5">
      <c r="A119" s="468"/>
      <c r="B119" s="472" t="s">
        <v>509</v>
      </c>
      <c r="C119" s="437"/>
      <c r="D119" s="437"/>
      <c r="E119" s="437"/>
      <c r="F119" s="437"/>
      <c r="G119" s="437"/>
      <c r="H119" s="554"/>
      <c r="I119" s="508">
        <f t="shared" si="78"/>
        <v>11000000</v>
      </c>
      <c r="J119" s="508">
        <f t="shared" si="78"/>
        <v>0</v>
      </c>
      <c r="K119" s="600">
        <f t="shared" si="78"/>
        <v>0</v>
      </c>
      <c r="L119" s="555">
        <f t="shared" si="74"/>
        <v>0</v>
      </c>
      <c r="M119" s="555" t="e">
        <f t="shared" si="75"/>
        <v>#DIV/0!</v>
      </c>
    </row>
    <row r="120" spans="1:27" ht="19.5">
      <c r="A120" s="468"/>
      <c r="B120" s="472" t="s">
        <v>387</v>
      </c>
      <c r="C120" s="557"/>
      <c r="D120" s="557"/>
      <c r="E120" s="557"/>
      <c r="F120" s="557"/>
      <c r="G120" s="557"/>
      <c r="H120" s="558"/>
      <c r="I120" s="523">
        <v>11000000</v>
      </c>
      <c r="J120" s="508"/>
      <c r="K120" s="600"/>
      <c r="L120" s="555">
        <f t="shared" si="74"/>
        <v>0</v>
      </c>
      <c r="M120" s="555" t="e">
        <f t="shared" si="75"/>
        <v>#DIV/0!</v>
      </c>
    </row>
    <row r="121" spans="1:27" ht="37.5">
      <c r="A121" s="476" t="s">
        <v>314</v>
      </c>
      <c r="B121" s="471" t="s">
        <v>556</v>
      </c>
      <c r="C121" s="269">
        <v>1029499</v>
      </c>
      <c r="D121" s="269">
        <v>412</v>
      </c>
      <c r="E121" s="269">
        <v>341</v>
      </c>
      <c r="F121" s="269">
        <v>14</v>
      </c>
      <c r="G121" s="269"/>
      <c r="H121" s="271">
        <v>200</v>
      </c>
      <c r="I121" s="506">
        <v>1853681000</v>
      </c>
      <c r="J121" s="508"/>
      <c r="K121" s="600"/>
      <c r="L121" s="555">
        <f t="shared" si="74"/>
        <v>0</v>
      </c>
      <c r="M121" s="555" t="e">
        <f t="shared" si="75"/>
        <v>#DIV/0!</v>
      </c>
    </row>
    <row r="122" spans="1:27" ht="19.5">
      <c r="A122" s="468" t="s">
        <v>20</v>
      </c>
      <c r="B122" s="473" t="s">
        <v>70</v>
      </c>
      <c r="C122" s="557"/>
      <c r="D122" s="557"/>
      <c r="E122" s="557"/>
      <c r="F122" s="557" t="s">
        <v>339</v>
      </c>
      <c r="G122" s="557"/>
      <c r="H122" s="558">
        <v>200</v>
      </c>
      <c r="I122" s="506">
        <f t="shared" ref="I122:K122" si="79">+I123+I124</f>
        <v>0</v>
      </c>
      <c r="J122" s="506">
        <f t="shared" si="79"/>
        <v>0</v>
      </c>
      <c r="K122" s="593">
        <f t="shared" si="79"/>
        <v>218726180</v>
      </c>
      <c r="L122" s="555" t="e">
        <f t="shared" si="74"/>
        <v>#DIV/0!</v>
      </c>
      <c r="M122" s="555">
        <f t="shared" si="75"/>
        <v>0</v>
      </c>
    </row>
    <row r="123" spans="1:27" ht="37.5">
      <c r="A123" s="476"/>
      <c r="B123" s="471" t="s">
        <v>562</v>
      </c>
      <c r="C123" s="269">
        <v>1029499</v>
      </c>
      <c r="D123" s="269">
        <v>412</v>
      </c>
      <c r="E123" s="269">
        <v>341</v>
      </c>
      <c r="F123" s="269">
        <v>12</v>
      </c>
      <c r="G123" s="269"/>
      <c r="H123" s="271">
        <v>200</v>
      </c>
      <c r="I123" s="524">
        <v>0</v>
      </c>
      <c r="J123" s="508"/>
      <c r="K123" s="600">
        <v>78291180</v>
      </c>
      <c r="L123" s="555" t="e">
        <f t="shared" si="74"/>
        <v>#DIV/0!</v>
      </c>
      <c r="M123" s="555">
        <f t="shared" si="75"/>
        <v>0</v>
      </c>
    </row>
    <row r="124" spans="1:27" ht="56.25">
      <c r="A124" s="476"/>
      <c r="B124" s="471" t="s">
        <v>685</v>
      </c>
      <c r="C124" s="554"/>
      <c r="D124" s="554"/>
      <c r="E124" s="554"/>
      <c r="F124" s="554"/>
      <c r="G124" s="554"/>
      <c r="H124" s="554"/>
      <c r="I124" s="526">
        <v>0</v>
      </c>
      <c r="J124" s="508"/>
      <c r="K124" s="600">
        <v>140435000</v>
      </c>
      <c r="L124" s="555" t="e">
        <f t="shared" si="74"/>
        <v>#DIV/0!</v>
      </c>
      <c r="M124" s="555">
        <f t="shared" si="75"/>
        <v>0</v>
      </c>
    </row>
    <row r="125" spans="1:27" ht="19.5">
      <c r="A125" s="468" t="s">
        <v>686</v>
      </c>
      <c r="B125" s="473" t="s">
        <v>687</v>
      </c>
      <c r="C125" s="554"/>
      <c r="D125" s="554"/>
      <c r="E125" s="554"/>
      <c r="F125" s="554"/>
      <c r="G125" s="554"/>
      <c r="H125" s="554"/>
      <c r="I125" s="506">
        <f t="shared" ref="I125:K125" si="80">+I126</f>
        <v>0</v>
      </c>
      <c r="J125" s="506">
        <f t="shared" si="80"/>
        <v>0</v>
      </c>
      <c r="K125" s="593">
        <f t="shared" si="80"/>
        <v>0</v>
      </c>
      <c r="L125" s="555" t="e">
        <f t="shared" si="74"/>
        <v>#DIV/0!</v>
      </c>
      <c r="M125" s="555" t="e">
        <f t="shared" si="75"/>
        <v>#DIV/0!</v>
      </c>
    </row>
    <row r="126" spans="1:27" s="141" customFormat="1" ht="37.5">
      <c r="A126" s="476"/>
      <c r="B126" s="471" t="s">
        <v>688</v>
      </c>
      <c r="C126" s="554"/>
      <c r="D126" s="554"/>
      <c r="E126" s="554"/>
      <c r="F126" s="554"/>
      <c r="G126" s="554"/>
      <c r="H126" s="554"/>
      <c r="I126" s="506">
        <v>0</v>
      </c>
      <c r="J126" s="508"/>
      <c r="K126" s="600"/>
      <c r="L126" s="555" t="e">
        <f t="shared" si="74"/>
        <v>#DIV/0!</v>
      </c>
      <c r="M126" s="555" t="e">
        <f t="shared" si="75"/>
        <v>#DIV/0!</v>
      </c>
      <c r="R126" s="417"/>
      <c r="S126" s="417"/>
      <c r="AA126" s="268"/>
    </row>
    <row r="127" spans="1:27" s="141" customFormat="1" ht="36" customHeight="1">
      <c r="A127" s="461">
        <v>2</v>
      </c>
      <c r="B127" s="477" t="s">
        <v>537</v>
      </c>
      <c r="C127" s="554"/>
      <c r="D127" s="554"/>
      <c r="E127" s="554"/>
      <c r="F127" s="554"/>
      <c r="G127" s="554"/>
      <c r="H127" s="554"/>
      <c r="I127" s="506">
        <f t="shared" ref="I127:K127" si="81">+SUM(I128:I129)</f>
        <v>34300000</v>
      </c>
      <c r="J127" s="506">
        <f t="shared" si="81"/>
        <v>0</v>
      </c>
      <c r="K127" s="593">
        <f t="shared" si="81"/>
        <v>0</v>
      </c>
      <c r="L127" s="555">
        <f t="shared" si="74"/>
        <v>0</v>
      </c>
      <c r="M127" s="555" t="e">
        <f t="shared" si="75"/>
        <v>#DIV/0!</v>
      </c>
      <c r="R127" s="417"/>
      <c r="S127" s="417"/>
      <c r="AA127" s="268"/>
    </row>
    <row r="128" spans="1:27" s="141" customFormat="1" ht="36" customHeight="1">
      <c r="A128" s="468"/>
      <c r="B128" s="474" t="s">
        <v>538</v>
      </c>
      <c r="C128" s="554"/>
      <c r="D128" s="554"/>
      <c r="E128" s="554"/>
      <c r="F128" s="554"/>
      <c r="G128" s="554"/>
      <c r="H128" s="554"/>
      <c r="I128" s="524">
        <v>30800000</v>
      </c>
      <c r="J128" s="508"/>
      <c r="K128" s="600"/>
      <c r="L128" s="555">
        <f t="shared" si="74"/>
        <v>0</v>
      </c>
      <c r="M128" s="555" t="e">
        <f t="shared" si="75"/>
        <v>#DIV/0!</v>
      </c>
      <c r="R128" s="417"/>
      <c r="S128" s="417"/>
      <c r="AA128" s="268"/>
    </row>
    <row r="129" spans="1:27" s="141" customFormat="1" ht="36" customHeight="1">
      <c r="A129" s="468"/>
      <c r="B129" s="474" t="s">
        <v>539</v>
      </c>
      <c r="C129" s="554"/>
      <c r="D129" s="554"/>
      <c r="E129" s="554"/>
      <c r="F129" s="554"/>
      <c r="G129" s="554"/>
      <c r="H129" s="554"/>
      <c r="I129" s="524">
        <v>3500000</v>
      </c>
      <c r="J129" s="508"/>
      <c r="K129" s="600"/>
      <c r="L129" s="555">
        <f t="shared" si="74"/>
        <v>0</v>
      </c>
      <c r="M129" s="555" t="e">
        <f t="shared" si="75"/>
        <v>#DIV/0!</v>
      </c>
      <c r="R129" s="417"/>
      <c r="S129" s="417"/>
      <c r="AA129" s="268"/>
    </row>
    <row r="130" spans="1:27" s="141" customFormat="1" ht="37.5">
      <c r="A130" s="461">
        <v>3</v>
      </c>
      <c r="B130" s="462" t="s">
        <v>689</v>
      </c>
      <c r="C130" s="554"/>
      <c r="D130" s="554"/>
      <c r="E130" s="554"/>
      <c r="F130" s="554"/>
      <c r="G130" s="554"/>
      <c r="H130" s="554"/>
      <c r="I130" s="506">
        <f t="shared" ref="I130:K130" si="82">I131+I133</f>
        <v>2800000000</v>
      </c>
      <c r="J130" s="506">
        <f t="shared" si="82"/>
        <v>101490306</v>
      </c>
      <c r="K130" s="593">
        <f t="shared" si="82"/>
        <v>1119428000</v>
      </c>
      <c r="L130" s="555">
        <f t="shared" si="74"/>
        <v>3.624653785714286</v>
      </c>
      <c r="M130" s="555">
        <f t="shared" si="75"/>
        <v>9.0662647352040509</v>
      </c>
      <c r="R130" s="417"/>
      <c r="S130" s="417"/>
      <c r="AA130" s="268"/>
    </row>
    <row r="131" spans="1:27" s="141" customFormat="1" ht="19.5">
      <c r="A131" s="461" t="s">
        <v>623</v>
      </c>
      <c r="B131" s="456" t="s">
        <v>99</v>
      </c>
      <c r="C131" s="554"/>
      <c r="D131" s="554"/>
      <c r="E131" s="554"/>
      <c r="F131" s="554"/>
      <c r="G131" s="554"/>
      <c r="H131" s="554"/>
      <c r="I131" s="507">
        <f t="shared" ref="I131:K131" si="83">I132</f>
        <v>2400000000</v>
      </c>
      <c r="J131" s="507">
        <f t="shared" si="83"/>
        <v>75427000</v>
      </c>
      <c r="K131" s="602">
        <f t="shared" si="83"/>
        <v>1119428000</v>
      </c>
      <c r="L131" s="555">
        <f t="shared" si="74"/>
        <v>3.1427916666666667</v>
      </c>
      <c r="M131" s="555">
        <f t="shared" si="75"/>
        <v>6.7379947616103939</v>
      </c>
      <c r="R131" s="417"/>
      <c r="S131" s="417"/>
      <c r="AA131" s="268"/>
    </row>
    <row r="132" spans="1:27" s="141" customFormat="1" ht="18.75">
      <c r="A132" s="461"/>
      <c r="B132" s="474" t="s">
        <v>530</v>
      </c>
      <c r="C132" s="554"/>
      <c r="D132" s="554"/>
      <c r="E132" s="554"/>
      <c r="F132" s="554"/>
      <c r="G132" s="554"/>
      <c r="H132" s="554"/>
      <c r="I132" s="524">
        <v>2400000000</v>
      </c>
      <c r="J132" s="508">
        <v>75427000</v>
      </c>
      <c r="K132" s="600">
        <v>1119428000</v>
      </c>
      <c r="L132" s="555">
        <f t="shared" si="74"/>
        <v>3.1427916666666667</v>
      </c>
      <c r="M132" s="555">
        <f t="shared" si="75"/>
        <v>6.7379947616103939</v>
      </c>
      <c r="R132" s="417"/>
      <c r="S132" s="417"/>
      <c r="AA132" s="268"/>
    </row>
    <row r="133" spans="1:27" s="411" customFormat="1" ht="19.5">
      <c r="A133" s="461" t="s">
        <v>624</v>
      </c>
      <c r="B133" s="478" t="s">
        <v>93</v>
      </c>
      <c r="C133" s="271"/>
      <c r="D133" s="271"/>
      <c r="E133" s="271"/>
      <c r="F133" s="271"/>
      <c r="G133" s="271"/>
      <c r="H133" s="271"/>
      <c r="I133" s="526">
        <f t="shared" ref="I133:K133" si="84">I134</f>
        <v>400000000</v>
      </c>
      <c r="J133" s="526">
        <f t="shared" si="84"/>
        <v>26063306</v>
      </c>
      <c r="K133" s="603">
        <f t="shared" si="84"/>
        <v>0</v>
      </c>
      <c r="L133" s="555">
        <f t="shared" si="74"/>
        <v>6.5158265000000011</v>
      </c>
      <c r="M133" s="555" t="e">
        <f t="shared" si="75"/>
        <v>#DIV/0!</v>
      </c>
      <c r="R133" s="425"/>
      <c r="S133" s="425"/>
    </row>
    <row r="134" spans="1:27" s="268" customFormat="1" ht="18.75">
      <c r="A134" s="461"/>
      <c r="B134" s="474" t="s">
        <v>531</v>
      </c>
      <c r="C134" s="554"/>
      <c r="D134" s="554"/>
      <c r="E134" s="554"/>
      <c r="F134" s="554"/>
      <c r="G134" s="554"/>
      <c r="H134" s="554"/>
      <c r="I134" s="527">
        <v>400000000</v>
      </c>
      <c r="J134" s="508">
        <v>26063306</v>
      </c>
      <c r="K134" s="600"/>
      <c r="L134" s="555">
        <f t="shared" si="74"/>
        <v>6.5158265000000011</v>
      </c>
      <c r="M134" s="555" t="e">
        <f t="shared" si="75"/>
        <v>#DIV/0!</v>
      </c>
      <c r="R134" s="421"/>
      <c r="S134" s="421"/>
    </row>
    <row r="135" spans="1:27" s="268" customFormat="1" ht="37.5">
      <c r="A135" s="461">
        <v>4</v>
      </c>
      <c r="B135" s="477" t="s">
        <v>510</v>
      </c>
      <c r="C135" s="554"/>
      <c r="D135" s="554"/>
      <c r="E135" s="554"/>
      <c r="F135" s="554"/>
      <c r="G135" s="554"/>
      <c r="H135" s="554"/>
      <c r="I135" s="506">
        <f t="shared" ref="I135:K135" si="85">+I136</f>
        <v>1026000000</v>
      </c>
      <c r="J135" s="506">
        <f t="shared" si="85"/>
        <v>0</v>
      </c>
      <c r="K135" s="593">
        <f t="shared" si="85"/>
        <v>0</v>
      </c>
      <c r="L135" s="555">
        <f t="shared" si="74"/>
        <v>0</v>
      </c>
      <c r="M135" s="555" t="e">
        <f t="shared" si="75"/>
        <v>#DIV/0!</v>
      </c>
      <c r="R135" s="421"/>
      <c r="S135" s="421"/>
    </row>
    <row r="136" spans="1:27" s="268" customFormat="1" ht="18.75">
      <c r="A136" s="461"/>
      <c r="B136" s="477" t="s">
        <v>507</v>
      </c>
      <c r="C136" s="554"/>
      <c r="D136" s="554"/>
      <c r="E136" s="554"/>
      <c r="F136" s="554"/>
      <c r="G136" s="554"/>
      <c r="H136" s="554"/>
      <c r="I136" s="527">
        <f t="shared" ref="I136:K136" si="86">+SUM(I137:I139)</f>
        <v>1026000000</v>
      </c>
      <c r="J136" s="527">
        <f t="shared" si="86"/>
        <v>0</v>
      </c>
      <c r="K136" s="604">
        <f t="shared" si="86"/>
        <v>0</v>
      </c>
      <c r="L136" s="555">
        <f t="shared" si="74"/>
        <v>0</v>
      </c>
      <c r="M136" s="555" t="e">
        <f t="shared" si="75"/>
        <v>#DIV/0!</v>
      </c>
      <c r="R136" s="421"/>
      <c r="S136" s="421"/>
    </row>
    <row r="137" spans="1:27" ht="37.5">
      <c r="A137" s="470" t="s">
        <v>14</v>
      </c>
      <c r="B137" s="474" t="s">
        <v>382</v>
      </c>
      <c r="C137" s="269">
        <v>1029499</v>
      </c>
      <c r="D137" s="269">
        <v>412</v>
      </c>
      <c r="E137" s="269">
        <v>280</v>
      </c>
      <c r="F137" s="269">
        <v>13</v>
      </c>
      <c r="G137" s="269"/>
      <c r="H137" s="271"/>
      <c r="I137" s="508">
        <v>749000000</v>
      </c>
      <c r="J137" s="508"/>
      <c r="K137" s="600"/>
      <c r="L137" s="555">
        <f t="shared" si="74"/>
        <v>0</v>
      </c>
      <c r="M137" s="555" t="e">
        <f t="shared" si="75"/>
        <v>#DIV/0!</v>
      </c>
    </row>
    <row r="138" spans="1:27" s="141" customFormat="1" ht="37.5">
      <c r="A138" s="470" t="s">
        <v>15</v>
      </c>
      <c r="B138" s="474" t="s">
        <v>383</v>
      </c>
      <c r="C138" s="269"/>
      <c r="D138" s="269"/>
      <c r="E138" s="269"/>
      <c r="F138" s="269"/>
      <c r="G138" s="269"/>
      <c r="H138" s="271"/>
      <c r="I138" s="523">
        <v>273000000</v>
      </c>
      <c r="J138" s="508"/>
      <c r="K138" s="600"/>
      <c r="L138" s="555">
        <f t="shared" si="74"/>
        <v>0</v>
      </c>
      <c r="M138" s="555" t="e">
        <f t="shared" si="75"/>
        <v>#DIV/0!</v>
      </c>
      <c r="R138" s="417"/>
      <c r="S138" s="417"/>
      <c r="AA138" s="268"/>
    </row>
    <row r="139" spans="1:27" ht="37.5">
      <c r="A139" s="470" t="s">
        <v>24</v>
      </c>
      <c r="B139" s="474" t="s">
        <v>508</v>
      </c>
      <c r="C139" s="269">
        <v>1029499</v>
      </c>
      <c r="D139" s="269">
        <v>412</v>
      </c>
      <c r="E139" s="269">
        <v>282</v>
      </c>
      <c r="F139" s="269">
        <v>13</v>
      </c>
      <c r="G139" s="269"/>
      <c r="H139" s="271">
        <v>200</v>
      </c>
      <c r="I139" s="525">
        <f>+I140</f>
        <v>4000000</v>
      </c>
      <c r="J139" s="525">
        <f t="shared" ref="J139:K140" si="87">+J140</f>
        <v>0</v>
      </c>
      <c r="K139" s="605">
        <f t="shared" si="87"/>
        <v>0</v>
      </c>
      <c r="L139" s="555">
        <f t="shared" si="74"/>
        <v>0</v>
      </c>
      <c r="M139" s="555" t="e">
        <f t="shared" si="75"/>
        <v>#DIV/0!</v>
      </c>
    </row>
    <row r="140" spans="1:27" ht="37.5">
      <c r="A140" s="461"/>
      <c r="B140" s="474" t="s">
        <v>509</v>
      </c>
      <c r="C140" s="557"/>
      <c r="D140" s="557"/>
      <c r="E140" s="557"/>
      <c r="F140" s="557"/>
      <c r="G140" s="557"/>
      <c r="H140" s="558"/>
      <c r="I140" s="523">
        <f>+I141</f>
        <v>4000000</v>
      </c>
      <c r="J140" s="523">
        <f t="shared" si="87"/>
        <v>0</v>
      </c>
      <c r="K140" s="599">
        <f t="shared" si="87"/>
        <v>0</v>
      </c>
      <c r="L140" s="555">
        <f t="shared" si="74"/>
        <v>0</v>
      </c>
      <c r="M140" s="555" t="e">
        <f t="shared" si="75"/>
        <v>#DIV/0!</v>
      </c>
    </row>
    <row r="141" spans="1:27" ht="18.75">
      <c r="A141" s="461"/>
      <c r="B141" s="474" t="s">
        <v>387</v>
      </c>
      <c r="C141" s="437"/>
      <c r="D141" s="437"/>
      <c r="E141" s="437"/>
      <c r="F141" s="437"/>
      <c r="G141" s="437"/>
      <c r="H141" s="554"/>
      <c r="I141" s="512">
        <v>4000000</v>
      </c>
      <c r="J141" s="508"/>
      <c r="K141" s="600"/>
      <c r="L141" s="555">
        <f t="shared" si="74"/>
        <v>0</v>
      </c>
      <c r="M141" s="555" t="e">
        <f t="shared" si="75"/>
        <v>#DIV/0!</v>
      </c>
    </row>
    <row r="142" spans="1:27" ht="18.75">
      <c r="A142" s="461">
        <v>5</v>
      </c>
      <c r="B142" s="477" t="s">
        <v>511</v>
      </c>
      <c r="C142" s="437"/>
      <c r="D142" s="437"/>
      <c r="E142" s="437"/>
      <c r="F142" s="437"/>
      <c r="G142" s="437"/>
      <c r="H142" s="554"/>
      <c r="I142" s="527">
        <f t="shared" ref="I142:K143" si="88">+I143</f>
        <v>250000000</v>
      </c>
      <c r="J142" s="527">
        <f t="shared" si="88"/>
        <v>242660000</v>
      </c>
      <c r="K142" s="604">
        <f t="shared" si="88"/>
        <v>0</v>
      </c>
      <c r="L142" s="555">
        <f t="shared" si="74"/>
        <v>97.063999999999993</v>
      </c>
      <c r="M142" s="555" t="e">
        <f t="shared" si="75"/>
        <v>#DIV/0!</v>
      </c>
    </row>
    <row r="143" spans="1:27" ht="18.75">
      <c r="A143" s="470"/>
      <c r="B143" s="474" t="s">
        <v>507</v>
      </c>
      <c r="C143" s="437"/>
      <c r="D143" s="437"/>
      <c r="E143" s="437"/>
      <c r="F143" s="437"/>
      <c r="G143" s="437"/>
      <c r="H143" s="554"/>
      <c r="I143" s="524">
        <f t="shared" si="88"/>
        <v>250000000</v>
      </c>
      <c r="J143" s="524">
        <f t="shared" si="88"/>
        <v>242660000</v>
      </c>
      <c r="K143" s="601">
        <f t="shared" si="88"/>
        <v>0</v>
      </c>
      <c r="L143" s="555">
        <f t="shared" si="74"/>
        <v>97.063999999999993</v>
      </c>
      <c r="M143" s="555" t="e">
        <f t="shared" si="75"/>
        <v>#DIV/0!</v>
      </c>
    </row>
    <row r="144" spans="1:27" ht="56.25">
      <c r="A144" s="470"/>
      <c r="B144" s="474" t="s">
        <v>451</v>
      </c>
      <c r="C144" s="269">
        <v>1029499</v>
      </c>
      <c r="D144" s="269">
        <v>412</v>
      </c>
      <c r="E144" s="573">
        <v>282</v>
      </c>
      <c r="F144" s="573">
        <v>14</v>
      </c>
      <c r="G144" s="573"/>
      <c r="H144" s="574">
        <v>200</v>
      </c>
      <c r="I144" s="512">
        <v>250000000</v>
      </c>
      <c r="J144" s="508">
        <v>242660000</v>
      </c>
      <c r="K144" s="600"/>
      <c r="L144" s="555">
        <f t="shared" si="74"/>
        <v>97.063999999999993</v>
      </c>
      <c r="M144" s="555" t="e">
        <f t="shared" si="75"/>
        <v>#DIV/0!</v>
      </c>
    </row>
    <row r="145" spans="1:27" ht="18.75">
      <c r="A145" s="466" t="s">
        <v>5</v>
      </c>
      <c r="B145" s="467" t="s">
        <v>303</v>
      </c>
      <c r="C145" s="557"/>
      <c r="D145" s="557"/>
      <c r="E145" s="557"/>
      <c r="F145" s="557" t="s">
        <v>339</v>
      </c>
      <c r="G145" s="557"/>
      <c r="H145" s="558">
        <v>200</v>
      </c>
      <c r="I145" s="520">
        <f t="shared" ref="I145:K145" si="89">+I146+I167+I171+I175+I179</f>
        <v>7314199740</v>
      </c>
      <c r="J145" s="520">
        <f t="shared" si="89"/>
        <v>560529161</v>
      </c>
      <c r="K145" s="596">
        <f t="shared" si="89"/>
        <v>501812235</v>
      </c>
      <c r="L145" s="555">
        <f t="shared" si="74"/>
        <v>7.6635747029790577</v>
      </c>
      <c r="M145" s="555">
        <f t="shared" si="75"/>
        <v>111.70097536581586</v>
      </c>
    </row>
    <row r="146" spans="1:27" s="141" customFormat="1" ht="18.75">
      <c r="A146" s="461">
        <v>1</v>
      </c>
      <c r="B146" s="462" t="s">
        <v>6</v>
      </c>
      <c r="C146" s="269">
        <v>1029499</v>
      </c>
      <c r="D146" s="269">
        <v>412</v>
      </c>
      <c r="E146" s="269">
        <v>282</v>
      </c>
      <c r="F146" s="269">
        <v>12</v>
      </c>
      <c r="G146" s="269"/>
      <c r="H146" s="271">
        <v>200</v>
      </c>
      <c r="I146" s="506">
        <f t="shared" ref="I146:K146" si="90">I147+I155+I165+I162</f>
        <v>3652999740</v>
      </c>
      <c r="J146" s="506">
        <f t="shared" si="90"/>
        <v>534589502</v>
      </c>
      <c r="K146" s="593">
        <f t="shared" si="90"/>
        <v>465076145</v>
      </c>
      <c r="L146" s="555">
        <f t="shared" si="74"/>
        <v>14.634260609063169</v>
      </c>
      <c r="M146" s="555">
        <f t="shared" si="75"/>
        <v>114.94666147626214</v>
      </c>
      <c r="R146" s="417"/>
      <c r="S146" s="417"/>
      <c r="AA146" s="268"/>
    </row>
    <row r="147" spans="1:27" ht="18.75">
      <c r="A147" s="461" t="s">
        <v>8</v>
      </c>
      <c r="B147" s="454" t="s">
        <v>7</v>
      </c>
      <c r="C147" s="437"/>
      <c r="D147" s="437"/>
      <c r="E147" s="437"/>
      <c r="F147" s="437"/>
      <c r="G147" s="437"/>
      <c r="H147" s="554"/>
      <c r="I147" s="522">
        <f t="shared" ref="I147:K147" si="91">I148+I153</f>
        <v>2442999740</v>
      </c>
      <c r="J147" s="522">
        <f t="shared" si="91"/>
        <v>485867302</v>
      </c>
      <c r="K147" s="598">
        <f t="shared" si="91"/>
        <v>461106145</v>
      </c>
      <c r="L147" s="555">
        <f t="shared" si="74"/>
        <v>19.888143827637084</v>
      </c>
      <c r="M147" s="555">
        <f t="shared" si="75"/>
        <v>105.369947303565</v>
      </c>
    </row>
    <row r="148" spans="1:27" ht="19.5">
      <c r="A148" s="468" t="s">
        <v>14</v>
      </c>
      <c r="B148" s="469" t="s">
        <v>67</v>
      </c>
      <c r="C148" s="437"/>
      <c r="D148" s="437"/>
      <c r="E148" s="437"/>
      <c r="F148" s="437"/>
      <c r="G148" s="437"/>
      <c r="H148" s="554"/>
      <c r="I148" s="521">
        <f t="shared" ref="I148:K148" si="92">+I149+I152</f>
        <v>2136000000</v>
      </c>
      <c r="J148" s="521">
        <f t="shared" si="92"/>
        <v>485867302</v>
      </c>
      <c r="K148" s="597">
        <f t="shared" si="92"/>
        <v>461106145</v>
      </c>
      <c r="L148" s="555">
        <f t="shared" si="74"/>
        <v>22.746596535580522</v>
      </c>
      <c r="M148" s="555">
        <f t="shared" si="75"/>
        <v>105.369947303565</v>
      </c>
    </row>
    <row r="149" spans="1:27" ht="18.75">
      <c r="A149" s="470" t="s">
        <v>96</v>
      </c>
      <c r="B149" s="471" t="s">
        <v>29</v>
      </c>
      <c r="C149" s="437"/>
      <c r="D149" s="437"/>
      <c r="E149" s="437"/>
      <c r="F149" s="437"/>
      <c r="G149" s="437"/>
      <c r="H149" s="554"/>
      <c r="I149" s="523">
        <f t="shared" ref="I149:K149" si="93">+I150+I151</f>
        <v>1962000000</v>
      </c>
      <c r="J149" s="523">
        <f t="shared" si="93"/>
        <v>450558032</v>
      </c>
      <c r="K149" s="599">
        <f t="shared" si="93"/>
        <v>427437280</v>
      </c>
      <c r="L149" s="555">
        <f t="shared" si="74"/>
        <v>22.964221814475025</v>
      </c>
      <c r="M149" s="555">
        <f t="shared" si="75"/>
        <v>105.40915663696906</v>
      </c>
    </row>
    <row r="150" spans="1:27" ht="18.75">
      <c r="A150" s="470"/>
      <c r="B150" s="472" t="s">
        <v>35</v>
      </c>
      <c r="C150" s="437"/>
      <c r="D150" s="437"/>
      <c r="E150" s="437"/>
      <c r="F150" s="437"/>
      <c r="G150" s="437"/>
      <c r="H150" s="554"/>
      <c r="I150" s="509">
        <v>1460000000</v>
      </c>
      <c r="J150" s="508">
        <v>353973743</v>
      </c>
      <c r="K150" s="600">
        <v>290507589</v>
      </c>
      <c r="L150" s="555">
        <f t="shared" si="74"/>
        <v>24.24477691780822</v>
      </c>
      <c r="M150" s="555">
        <f t="shared" si="75"/>
        <v>121.84664236086445</v>
      </c>
    </row>
    <row r="151" spans="1:27" ht="18.75">
      <c r="A151" s="470"/>
      <c r="B151" s="472" t="s">
        <v>10</v>
      </c>
      <c r="C151" s="437"/>
      <c r="D151" s="437"/>
      <c r="E151" s="437"/>
      <c r="F151" s="437"/>
      <c r="G151" s="437"/>
      <c r="H151" s="554"/>
      <c r="I151" s="509">
        <v>502000000</v>
      </c>
      <c r="J151" s="508">
        <v>96584289</v>
      </c>
      <c r="K151" s="600">
        <v>136929691</v>
      </c>
      <c r="L151" s="555">
        <f t="shared" si="74"/>
        <v>19.239898207171315</v>
      </c>
      <c r="M151" s="555">
        <f t="shared" si="75"/>
        <v>70.53568024191334</v>
      </c>
    </row>
    <row r="152" spans="1:27" ht="37.5">
      <c r="A152" s="470" t="s">
        <v>98</v>
      </c>
      <c r="B152" s="471" t="s">
        <v>349</v>
      </c>
      <c r="C152" s="437"/>
      <c r="D152" s="437"/>
      <c r="E152" s="437"/>
      <c r="F152" s="437"/>
      <c r="G152" s="437"/>
      <c r="H152" s="554"/>
      <c r="I152" s="509">
        <v>174000000</v>
      </c>
      <c r="J152" s="508">
        <v>35309270</v>
      </c>
      <c r="K152" s="600">
        <v>33668865</v>
      </c>
      <c r="L152" s="555">
        <f t="shared" si="74"/>
        <v>20.292683908045976</v>
      </c>
      <c r="M152" s="555">
        <f t="shared" si="75"/>
        <v>104.87217196065266</v>
      </c>
    </row>
    <row r="153" spans="1:27" ht="19.5">
      <c r="A153" s="468" t="s">
        <v>15</v>
      </c>
      <c r="B153" s="479" t="s">
        <v>69</v>
      </c>
      <c r="C153" s="567">
        <v>1029495</v>
      </c>
      <c r="D153" s="567">
        <v>412</v>
      </c>
      <c r="E153" s="567"/>
      <c r="F153" s="567"/>
      <c r="G153" s="567"/>
      <c r="H153" s="568"/>
      <c r="I153" s="507">
        <f t="shared" ref="I153:K153" si="94">+I154</f>
        <v>306999740</v>
      </c>
      <c r="J153" s="507">
        <f t="shared" si="94"/>
        <v>0</v>
      </c>
      <c r="K153" s="602">
        <f t="shared" si="94"/>
        <v>0</v>
      </c>
      <c r="L153" s="555">
        <f t="shared" si="74"/>
        <v>0</v>
      </c>
      <c r="M153" s="555" t="e">
        <f t="shared" si="75"/>
        <v>#DIV/0!</v>
      </c>
      <c r="N153" s="129">
        <f>+I153+I332</f>
        <v>376579740</v>
      </c>
    </row>
    <row r="154" spans="1:27" ht="37.5">
      <c r="A154" s="461"/>
      <c r="B154" s="471" t="s">
        <v>512</v>
      </c>
      <c r="C154" s="269">
        <v>1029495</v>
      </c>
      <c r="D154" s="269">
        <v>412</v>
      </c>
      <c r="E154" s="269">
        <v>340</v>
      </c>
      <c r="F154" s="269"/>
      <c r="G154" s="269"/>
      <c r="H154" s="271"/>
      <c r="I154" s="509">
        <v>306999740</v>
      </c>
      <c r="J154" s="508"/>
      <c r="K154" s="600"/>
      <c r="L154" s="555">
        <f t="shared" si="74"/>
        <v>0</v>
      </c>
      <c r="M154" s="555" t="e">
        <f t="shared" si="75"/>
        <v>#DIV/0!</v>
      </c>
    </row>
    <row r="155" spans="1:27" s="141" customFormat="1" ht="18.75">
      <c r="A155" s="461" t="s">
        <v>9</v>
      </c>
      <c r="B155" s="454" t="s">
        <v>461</v>
      </c>
      <c r="C155" s="269"/>
      <c r="D155" s="269"/>
      <c r="E155" s="269"/>
      <c r="F155" s="269"/>
      <c r="G155" s="269"/>
      <c r="H155" s="271"/>
      <c r="I155" s="522">
        <f t="shared" ref="I155:K155" si="95">+I156+I157</f>
        <v>1210000000</v>
      </c>
      <c r="J155" s="522">
        <f t="shared" si="95"/>
        <v>48722200</v>
      </c>
      <c r="K155" s="598">
        <f t="shared" si="95"/>
        <v>3970000</v>
      </c>
      <c r="L155" s="555">
        <f t="shared" si="74"/>
        <v>4.0266280991735535</v>
      </c>
      <c r="M155" s="555">
        <f t="shared" si="75"/>
        <v>1227.2594458438289</v>
      </c>
      <c r="R155" s="417"/>
      <c r="S155" s="417"/>
      <c r="AA155" s="268"/>
    </row>
    <row r="156" spans="1:27" ht="18.75">
      <c r="A156" s="470" t="s">
        <v>14</v>
      </c>
      <c r="B156" s="471" t="s">
        <v>36</v>
      </c>
      <c r="C156" s="269">
        <v>1029495</v>
      </c>
      <c r="D156" s="269">
        <v>412</v>
      </c>
      <c r="E156" s="269">
        <v>341</v>
      </c>
      <c r="F156" s="269">
        <v>13</v>
      </c>
      <c r="G156" s="269"/>
      <c r="H156" s="271">
        <v>200</v>
      </c>
      <c r="I156" s="509">
        <v>54000000</v>
      </c>
      <c r="J156" s="508">
        <v>48722200</v>
      </c>
      <c r="K156" s="600">
        <v>3970000</v>
      </c>
      <c r="L156" s="555">
        <f t="shared" si="74"/>
        <v>90.226296296296297</v>
      </c>
      <c r="M156" s="555">
        <f t="shared" si="75"/>
        <v>1227.2594458438289</v>
      </c>
    </row>
    <row r="157" spans="1:27" ht="18.75">
      <c r="A157" s="470" t="s">
        <v>15</v>
      </c>
      <c r="B157" s="480" t="s">
        <v>446</v>
      </c>
      <c r="C157" s="557"/>
      <c r="D157" s="557"/>
      <c r="E157" s="557"/>
      <c r="F157" s="557"/>
      <c r="G157" s="557"/>
      <c r="H157" s="558"/>
      <c r="I157" s="510">
        <f t="shared" ref="I157:K157" si="96">SUM(I158:I161)</f>
        <v>1156000000</v>
      </c>
      <c r="J157" s="510">
        <f t="shared" si="96"/>
        <v>0</v>
      </c>
      <c r="K157" s="502">
        <f t="shared" si="96"/>
        <v>0</v>
      </c>
      <c r="L157" s="555">
        <f t="shared" si="74"/>
        <v>0</v>
      </c>
      <c r="M157" s="555" t="e">
        <f t="shared" si="75"/>
        <v>#DIV/0!</v>
      </c>
    </row>
    <row r="158" spans="1:27" ht="37.5">
      <c r="A158" s="461"/>
      <c r="B158" s="472" t="s">
        <v>475</v>
      </c>
      <c r="C158" s="437"/>
      <c r="D158" s="437"/>
      <c r="E158" s="437"/>
      <c r="F158" s="437"/>
      <c r="G158" s="437"/>
      <c r="H158" s="554"/>
      <c r="I158" s="521">
        <v>10000000</v>
      </c>
      <c r="J158" s="508"/>
      <c r="K158" s="600"/>
      <c r="L158" s="555">
        <f t="shared" si="74"/>
        <v>0</v>
      </c>
      <c r="M158" s="555" t="e">
        <f t="shared" si="75"/>
        <v>#DIV/0!</v>
      </c>
    </row>
    <row r="159" spans="1:27" ht="18.75">
      <c r="A159" s="461"/>
      <c r="B159" s="472" t="s">
        <v>350</v>
      </c>
      <c r="C159" s="437"/>
      <c r="D159" s="437"/>
      <c r="E159" s="437"/>
      <c r="F159" s="437"/>
      <c r="G159" s="437"/>
      <c r="H159" s="554"/>
      <c r="I159" s="523">
        <v>10000000</v>
      </c>
      <c r="J159" s="508"/>
      <c r="K159" s="600"/>
      <c r="L159" s="555">
        <f t="shared" si="74"/>
        <v>0</v>
      </c>
      <c r="M159" s="555" t="e">
        <f t="shared" si="75"/>
        <v>#DIV/0!</v>
      </c>
      <c r="N159" s="435"/>
    </row>
    <row r="160" spans="1:27" ht="18.75">
      <c r="A160" s="461"/>
      <c r="B160" s="472" t="s">
        <v>506</v>
      </c>
      <c r="C160" s="557"/>
      <c r="D160" s="557"/>
      <c r="E160" s="557"/>
      <c r="F160" s="557"/>
      <c r="G160" s="557"/>
      <c r="H160" s="558"/>
      <c r="I160" s="523">
        <v>1065000000</v>
      </c>
      <c r="J160" s="508"/>
      <c r="K160" s="600"/>
      <c r="L160" s="555">
        <f t="shared" ref="L160:L223" si="97">+J160/I160*100</f>
        <v>0</v>
      </c>
      <c r="M160" s="555" t="e">
        <f t="shared" ref="M160:M223" si="98">+J160/K160*100</f>
        <v>#DIV/0!</v>
      </c>
      <c r="N160" s="436"/>
    </row>
    <row r="161" spans="1:27" ht="18.75">
      <c r="A161" s="470"/>
      <c r="B161" s="481" t="s">
        <v>476</v>
      </c>
      <c r="C161" s="573">
        <v>1029495</v>
      </c>
      <c r="D161" s="573">
        <v>412</v>
      </c>
      <c r="E161" s="573">
        <v>341</v>
      </c>
      <c r="F161" s="573">
        <v>14</v>
      </c>
      <c r="G161" s="573"/>
      <c r="H161" s="574">
        <v>200</v>
      </c>
      <c r="I161" s="508">
        <v>71000000</v>
      </c>
      <c r="J161" s="508"/>
      <c r="K161" s="600"/>
      <c r="L161" s="555">
        <f t="shared" si="97"/>
        <v>0</v>
      </c>
      <c r="M161" s="555" t="e">
        <f t="shared" si="98"/>
        <v>#DIV/0!</v>
      </c>
    </row>
    <row r="162" spans="1:27" ht="18.75">
      <c r="A162" s="461" t="s">
        <v>20</v>
      </c>
      <c r="B162" s="473" t="s">
        <v>70</v>
      </c>
      <c r="C162" s="557"/>
      <c r="D162" s="557"/>
      <c r="E162" s="557"/>
      <c r="F162" s="557" t="s">
        <v>339</v>
      </c>
      <c r="G162" s="557"/>
      <c r="H162" s="558">
        <v>200</v>
      </c>
      <c r="I162" s="506">
        <f t="shared" ref="I162:K162" si="99">+I163+I164</f>
        <v>0</v>
      </c>
      <c r="J162" s="506">
        <f t="shared" si="99"/>
        <v>0</v>
      </c>
      <c r="K162" s="593">
        <f t="shared" si="99"/>
        <v>0</v>
      </c>
      <c r="L162" s="555" t="e">
        <f t="shared" si="97"/>
        <v>#DIV/0!</v>
      </c>
      <c r="M162" s="555" t="e">
        <f t="shared" si="98"/>
        <v>#DIV/0!</v>
      </c>
    </row>
    <row r="163" spans="1:27" s="141" customFormat="1" ht="37.5">
      <c r="A163" s="470"/>
      <c r="B163" s="481" t="s">
        <v>88</v>
      </c>
      <c r="C163" s="269">
        <v>1029495</v>
      </c>
      <c r="D163" s="269">
        <v>412</v>
      </c>
      <c r="E163" s="269">
        <v>341</v>
      </c>
      <c r="F163" s="269">
        <v>12</v>
      </c>
      <c r="G163" s="269"/>
      <c r="H163" s="271">
        <v>200</v>
      </c>
      <c r="I163" s="523">
        <v>0</v>
      </c>
      <c r="J163" s="508"/>
      <c r="K163" s="600"/>
      <c r="L163" s="555" t="e">
        <f t="shared" si="97"/>
        <v>#DIV/0!</v>
      </c>
      <c r="M163" s="555" t="e">
        <f t="shared" si="98"/>
        <v>#DIV/0!</v>
      </c>
      <c r="R163" s="417"/>
      <c r="S163" s="417"/>
      <c r="AA163" s="268"/>
    </row>
    <row r="164" spans="1:27" ht="56.25">
      <c r="A164" s="470"/>
      <c r="B164" s="481" t="s">
        <v>564</v>
      </c>
      <c r="C164" s="558"/>
      <c r="D164" s="558"/>
      <c r="E164" s="558"/>
      <c r="F164" s="558"/>
      <c r="G164" s="558"/>
      <c r="H164" s="558"/>
      <c r="I164" s="528">
        <v>0</v>
      </c>
      <c r="J164" s="508"/>
      <c r="K164" s="600"/>
      <c r="L164" s="555" t="e">
        <f t="shared" si="97"/>
        <v>#DIV/0!</v>
      </c>
      <c r="M164" s="555" t="e">
        <f t="shared" si="98"/>
        <v>#DIV/0!</v>
      </c>
    </row>
    <row r="165" spans="1:27" ht="19.5">
      <c r="A165" s="461" t="s">
        <v>686</v>
      </c>
      <c r="B165" s="479" t="s">
        <v>687</v>
      </c>
      <c r="C165" s="558"/>
      <c r="D165" s="558"/>
      <c r="E165" s="558"/>
      <c r="F165" s="558"/>
      <c r="G165" s="558"/>
      <c r="H165" s="558"/>
      <c r="I165" s="506">
        <f t="shared" ref="I165:K165" si="100">+I166</f>
        <v>0</v>
      </c>
      <c r="J165" s="506">
        <f t="shared" si="100"/>
        <v>0</v>
      </c>
      <c r="K165" s="593">
        <f t="shared" si="100"/>
        <v>0</v>
      </c>
      <c r="L165" s="555" t="e">
        <f t="shared" si="97"/>
        <v>#DIV/0!</v>
      </c>
      <c r="M165" s="555" t="e">
        <f t="shared" si="98"/>
        <v>#DIV/0!</v>
      </c>
    </row>
    <row r="166" spans="1:27" s="141" customFormat="1" ht="18.75">
      <c r="A166" s="470"/>
      <c r="B166" s="471" t="s">
        <v>690</v>
      </c>
      <c r="C166" s="575"/>
      <c r="D166" s="575"/>
      <c r="E166" s="575"/>
      <c r="F166" s="575"/>
      <c r="G166" s="575"/>
      <c r="H166" s="575"/>
      <c r="I166" s="522">
        <v>0</v>
      </c>
      <c r="J166" s="508">
        <v>0</v>
      </c>
      <c r="K166" s="600">
        <v>0</v>
      </c>
      <c r="L166" s="555" t="e">
        <f t="shared" si="97"/>
        <v>#DIV/0!</v>
      </c>
      <c r="M166" s="555" t="e">
        <f t="shared" si="98"/>
        <v>#DIV/0!</v>
      </c>
      <c r="R166" s="417"/>
      <c r="S166" s="417"/>
      <c r="AA166" s="268"/>
    </row>
    <row r="167" spans="1:27" s="141" customFormat="1" ht="18.75">
      <c r="A167" s="461">
        <v>2</v>
      </c>
      <c r="B167" s="454" t="s">
        <v>537</v>
      </c>
      <c r="C167" s="575"/>
      <c r="D167" s="575"/>
      <c r="E167" s="575"/>
      <c r="F167" s="575"/>
      <c r="G167" s="575"/>
      <c r="H167" s="575"/>
      <c r="I167" s="511">
        <f t="shared" ref="I167:K167" si="101">+I168+I169+I170</f>
        <v>11200000</v>
      </c>
      <c r="J167" s="511">
        <f t="shared" si="101"/>
        <v>0</v>
      </c>
      <c r="K167" s="590">
        <f t="shared" si="101"/>
        <v>0</v>
      </c>
      <c r="L167" s="555">
        <f t="shared" si="97"/>
        <v>0</v>
      </c>
      <c r="M167" s="555" t="e">
        <f t="shared" si="98"/>
        <v>#DIV/0!</v>
      </c>
      <c r="R167" s="417"/>
      <c r="S167" s="417"/>
      <c r="AA167" s="268"/>
    </row>
    <row r="168" spans="1:27" s="141" customFormat="1" ht="18.75">
      <c r="A168" s="470"/>
      <c r="B168" s="472" t="s">
        <v>540</v>
      </c>
      <c r="C168" s="575"/>
      <c r="D168" s="575"/>
      <c r="E168" s="575"/>
      <c r="F168" s="575"/>
      <c r="G168" s="575"/>
      <c r="H168" s="575"/>
      <c r="I168" s="523">
        <v>8400000</v>
      </c>
      <c r="J168" s="508"/>
      <c r="K168" s="600"/>
      <c r="L168" s="555">
        <f t="shared" si="97"/>
        <v>0</v>
      </c>
      <c r="M168" s="555" t="e">
        <f t="shared" si="98"/>
        <v>#DIV/0!</v>
      </c>
      <c r="R168" s="417"/>
      <c r="S168" s="417"/>
      <c r="AA168" s="268"/>
    </row>
    <row r="169" spans="1:27" s="141" customFormat="1" ht="37.5">
      <c r="A169" s="470"/>
      <c r="B169" s="472" t="s">
        <v>541</v>
      </c>
      <c r="C169" s="575"/>
      <c r="D169" s="575"/>
      <c r="E169" s="575"/>
      <c r="F169" s="575"/>
      <c r="G169" s="575"/>
      <c r="H169" s="575"/>
      <c r="I169" s="509">
        <v>1400000</v>
      </c>
      <c r="J169" s="508"/>
      <c r="K169" s="600"/>
      <c r="L169" s="555">
        <f t="shared" si="97"/>
        <v>0</v>
      </c>
      <c r="M169" s="555" t="e">
        <f t="shared" si="98"/>
        <v>#DIV/0!</v>
      </c>
      <c r="R169" s="417"/>
      <c r="S169" s="417"/>
      <c r="AA169" s="268"/>
    </row>
    <row r="170" spans="1:27" s="141" customFormat="1" ht="37.5">
      <c r="A170" s="470"/>
      <c r="B170" s="472" t="s">
        <v>542</v>
      </c>
      <c r="C170" s="575"/>
      <c r="D170" s="575"/>
      <c r="E170" s="575"/>
      <c r="F170" s="575"/>
      <c r="G170" s="575"/>
      <c r="H170" s="575"/>
      <c r="I170" s="509">
        <v>1400000</v>
      </c>
      <c r="J170" s="508"/>
      <c r="K170" s="600"/>
      <c r="L170" s="555">
        <f t="shared" si="97"/>
        <v>0</v>
      </c>
      <c r="M170" s="555" t="e">
        <f t="shared" si="98"/>
        <v>#DIV/0!</v>
      </c>
      <c r="R170" s="417"/>
      <c r="S170" s="417"/>
      <c r="AA170" s="268"/>
    </row>
    <row r="171" spans="1:27" s="411" customFormat="1" ht="18.75">
      <c r="A171" s="461">
        <v>3</v>
      </c>
      <c r="B171" s="462" t="s">
        <v>92</v>
      </c>
      <c r="C171" s="576"/>
      <c r="D171" s="576"/>
      <c r="E171" s="576"/>
      <c r="F171" s="576"/>
      <c r="G171" s="576"/>
      <c r="H171" s="576"/>
      <c r="I171" s="506">
        <f t="shared" ref="I171:K171" si="102">I172</f>
        <v>650000000</v>
      </c>
      <c r="J171" s="506">
        <f t="shared" si="102"/>
        <v>25939659</v>
      </c>
      <c r="K171" s="593">
        <f t="shared" si="102"/>
        <v>36736090</v>
      </c>
      <c r="L171" s="555">
        <f t="shared" si="97"/>
        <v>3.9907167692307692</v>
      </c>
      <c r="M171" s="555">
        <f t="shared" si="98"/>
        <v>70.610832562746879</v>
      </c>
      <c r="R171" s="425"/>
      <c r="S171" s="425"/>
    </row>
    <row r="172" spans="1:27" s="268" customFormat="1" ht="39">
      <c r="A172" s="468"/>
      <c r="B172" s="469" t="s">
        <v>513</v>
      </c>
      <c r="C172" s="575"/>
      <c r="D172" s="575"/>
      <c r="E172" s="575"/>
      <c r="F172" s="575"/>
      <c r="G172" s="575"/>
      <c r="H172" s="575"/>
      <c r="I172" s="521">
        <f t="shared" ref="I172:K172" si="103">I173+I174</f>
        <v>650000000</v>
      </c>
      <c r="J172" s="521">
        <f t="shared" si="103"/>
        <v>25939659</v>
      </c>
      <c r="K172" s="597">
        <f t="shared" si="103"/>
        <v>36736090</v>
      </c>
      <c r="L172" s="555">
        <f t="shared" si="97"/>
        <v>3.9907167692307692</v>
      </c>
      <c r="M172" s="555">
        <f t="shared" si="98"/>
        <v>70.610832562746879</v>
      </c>
      <c r="R172" s="421"/>
      <c r="S172" s="421"/>
    </row>
    <row r="173" spans="1:27" s="268" customFormat="1" ht="37.5">
      <c r="A173" s="470" t="s">
        <v>14</v>
      </c>
      <c r="B173" s="463" t="s">
        <v>459</v>
      </c>
      <c r="C173" s="575"/>
      <c r="D173" s="575"/>
      <c r="E173" s="575"/>
      <c r="F173" s="575"/>
      <c r="G173" s="575"/>
      <c r="H173" s="575"/>
      <c r="I173" s="510">
        <v>350000000</v>
      </c>
      <c r="J173" s="508"/>
      <c r="K173" s="600"/>
      <c r="L173" s="555">
        <f t="shared" si="97"/>
        <v>0</v>
      </c>
      <c r="M173" s="555" t="e">
        <f t="shared" si="98"/>
        <v>#DIV/0!</v>
      </c>
      <c r="R173" s="421"/>
      <c r="S173" s="421"/>
    </row>
    <row r="174" spans="1:27" ht="37.5">
      <c r="A174" s="470" t="s">
        <v>15</v>
      </c>
      <c r="B174" s="463" t="s">
        <v>460</v>
      </c>
      <c r="C174" s="269">
        <v>1029495</v>
      </c>
      <c r="D174" s="269">
        <v>412</v>
      </c>
      <c r="E174" s="269">
        <v>280</v>
      </c>
      <c r="F174" s="269"/>
      <c r="G174" s="269"/>
      <c r="H174" s="271"/>
      <c r="I174" s="510">
        <v>300000000</v>
      </c>
      <c r="J174" s="508">
        <v>25939659</v>
      </c>
      <c r="K174" s="600">
        <v>36736090</v>
      </c>
      <c r="L174" s="555">
        <f t="shared" si="97"/>
        <v>8.646552999999999</v>
      </c>
      <c r="M174" s="555">
        <f t="shared" si="98"/>
        <v>70.610832562746879</v>
      </c>
    </row>
    <row r="175" spans="1:27" ht="18.75">
      <c r="A175" s="461">
        <v>4</v>
      </c>
      <c r="B175" s="462" t="s">
        <v>532</v>
      </c>
      <c r="C175" s="269"/>
      <c r="D175" s="269"/>
      <c r="E175" s="269"/>
      <c r="F175" s="269"/>
      <c r="G175" s="269"/>
      <c r="H175" s="271"/>
      <c r="I175" s="506">
        <f t="shared" ref="I175:K175" si="104">+I176</f>
        <v>3000000000</v>
      </c>
      <c r="J175" s="506">
        <f t="shared" si="104"/>
        <v>0</v>
      </c>
      <c r="K175" s="593">
        <f t="shared" si="104"/>
        <v>0</v>
      </c>
      <c r="L175" s="555">
        <f t="shared" si="97"/>
        <v>0</v>
      </c>
      <c r="M175" s="555" t="e">
        <f t="shared" si="98"/>
        <v>#DIV/0!</v>
      </c>
    </row>
    <row r="176" spans="1:27" ht="18.75">
      <c r="A176" s="461"/>
      <c r="B176" s="462" t="s">
        <v>514</v>
      </c>
      <c r="C176" s="269">
        <v>1029495</v>
      </c>
      <c r="D176" s="269">
        <v>412</v>
      </c>
      <c r="E176" s="269">
        <v>281</v>
      </c>
      <c r="F176" s="269">
        <v>13</v>
      </c>
      <c r="G176" s="269"/>
      <c r="H176" s="271">
        <v>200</v>
      </c>
      <c r="I176" s="506">
        <f>+I177+I178</f>
        <v>3000000000</v>
      </c>
      <c r="J176" s="506">
        <f t="shared" ref="J176:K176" si="105">+J177+J178</f>
        <v>0</v>
      </c>
      <c r="K176" s="593">
        <f t="shared" si="105"/>
        <v>0</v>
      </c>
      <c r="L176" s="555">
        <f t="shared" si="97"/>
        <v>0</v>
      </c>
      <c r="M176" s="555" t="e">
        <f t="shared" si="98"/>
        <v>#DIV/0!</v>
      </c>
    </row>
    <row r="177" spans="1:14" ht="56.25">
      <c r="A177" s="470"/>
      <c r="B177" s="471" t="s">
        <v>533</v>
      </c>
      <c r="C177" s="557"/>
      <c r="D177" s="557"/>
      <c r="E177" s="557"/>
      <c r="F177" s="557"/>
      <c r="G177" s="557"/>
      <c r="H177" s="558"/>
      <c r="I177" s="524">
        <v>3000000000</v>
      </c>
      <c r="J177" s="508">
        <v>0</v>
      </c>
      <c r="K177" s="600">
        <v>0</v>
      </c>
      <c r="L177" s="555">
        <f t="shared" si="97"/>
        <v>0</v>
      </c>
      <c r="M177" s="555" t="e">
        <f t="shared" si="98"/>
        <v>#DIV/0!</v>
      </c>
    </row>
    <row r="178" spans="1:14" ht="37.5">
      <c r="A178" s="470"/>
      <c r="B178" s="471" t="s">
        <v>691</v>
      </c>
      <c r="C178" s="437"/>
      <c r="D178" s="437"/>
      <c r="E178" s="437"/>
      <c r="F178" s="437"/>
      <c r="G178" s="437"/>
      <c r="H178" s="554"/>
      <c r="I178" s="524"/>
      <c r="J178" s="508"/>
      <c r="K178" s="600"/>
      <c r="L178" s="555" t="e">
        <f t="shared" si="97"/>
        <v>#DIV/0!</v>
      </c>
      <c r="M178" s="555" t="e">
        <f t="shared" si="98"/>
        <v>#DIV/0!</v>
      </c>
    </row>
    <row r="179" spans="1:14" ht="37.5">
      <c r="A179" s="461">
        <v>5</v>
      </c>
      <c r="B179" s="462" t="s">
        <v>692</v>
      </c>
      <c r="C179" s="557"/>
      <c r="D179" s="557"/>
      <c r="E179" s="557"/>
      <c r="F179" s="557"/>
      <c r="G179" s="557"/>
      <c r="H179" s="558"/>
      <c r="I179" s="506">
        <f t="shared" ref="I179:K179" si="106">+I180</f>
        <v>0</v>
      </c>
      <c r="J179" s="506">
        <f t="shared" si="106"/>
        <v>0</v>
      </c>
      <c r="K179" s="593">
        <f t="shared" si="106"/>
        <v>0</v>
      </c>
      <c r="L179" s="555" t="e">
        <f t="shared" si="97"/>
        <v>#DIV/0!</v>
      </c>
      <c r="M179" s="555" t="e">
        <f t="shared" si="98"/>
        <v>#DIV/0!</v>
      </c>
    </row>
    <row r="180" spans="1:14" ht="37.5">
      <c r="A180" s="470"/>
      <c r="B180" s="471" t="s">
        <v>693</v>
      </c>
      <c r="C180" s="573">
        <v>1029495</v>
      </c>
      <c r="D180" s="573">
        <v>412</v>
      </c>
      <c r="E180" s="573">
        <v>281</v>
      </c>
      <c r="F180" s="573">
        <v>14</v>
      </c>
      <c r="G180" s="573"/>
      <c r="H180" s="574">
        <v>200</v>
      </c>
      <c r="I180" s="529">
        <v>0</v>
      </c>
      <c r="J180" s="508">
        <v>0</v>
      </c>
      <c r="K180" s="600">
        <v>0</v>
      </c>
      <c r="L180" s="555" t="e">
        <f t="shared" si="97"/>
        <v>#DIV/0!</v>
      </c>
      <c r="M180" s="555" t="e">
        <f t="shared" si="98"/>
        <v>#DIV/0!</v>
      </c>
    </row>
    <row r="181" spans="1:14" ht="18.75">
      <c r="A181" s="466" t="s">
        <v>90</v>
      </c>
      <c r="B181" s="467" t="s">
        <v>304</v>
      </c>
      <c r="C181" s="557"/>
      <c r="D181" s="557"/>
      <c r="E181" s="557"/>
      <c r="F181" s="557" t="s">
        <v>339</v>
      </c>
      <c r="G181" s="557"/>
      <c r="H181" s="558">
        <v>200</v>
      </c>
      <c r="I181" s="520">
        <f t="shared" ref="I181:K181" si="107">+I182+I209+I213</f>
        <v>18109925826</v>
      </c>
      <c r="J181" s="520">
        <f t="shared" si="107"/>
        <v>3883994066</v>
      </c>
      <c r="K181" s="596">
        <f t="shared" si="107"/>
        <v>3978163832</v>
      </c>
      <c r="L181" s="555">
        <f t="shared" si="97"/>
        <v>21.446769596504033</v>
      </c>
      <c r="M181" s="555">
        <f t="shared" si="98"/>
        <v>97.632833388044332</v>
      </c>
    </row>
    <row r="182" spans="1:14" ht="18.75">
      <c r="A182" s="461">
        <v>1</v>
      </c>
      <c r="B182" s="462" t="s">
        <v>6</v>
      </c>
      <c r="C182" s="269">
        <v>1029495</v>
      </c>
      <c r="D182" s="269">
        <v>412</v>
      </c>
      <c r="E182" s="269">
        <v>281</v>
      </c>
      <c r="F182" s="269">
        <v>12</v>
      </c>
      <c r="G182" s="269"/>
      <c r="H182" s="271">
        <v>200</v>
      </c>
      <c r="I182" s="506">
        <f t="shared" ref="I182:K182" si="108">I183+I192+I207</f>
        <v>14286195595</v>
      </c>
      <c r="J182" s="506">
        <f t="shared" si="108"/>
        <v>3080905098</v>
      </c>
      <c r="K182" s="593">
        <f t="shared" si="108"/>
        <v>3186206421</v>
      </c>
      <c r="L182" s="555">
        <f t="shared" si="97"/>
        <v>21.565609105045997</v>
      </c>
      <c r="M182" s="555">
        <f t="shared" si="98"/>
        <v>96.695087854133732</v>
      </c>
    </row>
    <row r="183" spans="1:14" ht="18.75">
      <c r="A183" s="461" t="s">
        <v>8</v>
      </c>
      <c r="B183" s="454" t="s">
        <v>7</v>
      </c>
      <c r="C183" s="557"/>
      <c r="D183" s="557"/>
      <c r="E183" s="557"/>
      <c r="F183" s="557"/>
      <c r="G183" s="557"/>
      <c r="H183" s="558"/>
      <c r="I183" s="522">
        <f t="shared" ref="I183:K183" si="109">I184+I190</f>
        <v>12449032595</v>
      </c>
      <c r="J183" s="522">
        <f t="shared" si="109"/>
        <v>2838794878</v>
      </c>
      <c r="K183" s="598">
        <f t="shared" si="109"/>
        <v>2705644875</v>
      </c>
      <c r="L183" s="555">
        <f t="shared" si="97"/>
        <v>22.803337177703003</v>
      </c>
      <c r="M183" s="555">
        <f t="shared" si="98"/>
        <v>104.92119288197421</v>
      </c>
    </row>
    <row r="184" spans="1:14" ht="18.75">
      <c r="A184" s="461" t="s">
        <v>14</v>
      </c>
      <c r="B184" s="454" t="s">
        <v>67</v>
      </c>
      <c r="C184" s="557"/>
      <c r="D184" s="557"/>
      <c r="E184" s="557"/>
      <c r="F184" s="557"/>
      <c r="G184" s="557"/>
      <c r="H184" s="558"/>
      <c r="I184" s="522">
        <f t="shared" ref="I184:K184" si="110">I185+I189</f>
        <v>10768000000</v>
      </c>
      <c r="J184" s="522">
        <f t="shared" si="110"/>
        <v>2838794878</v>
      </c>
      <c r="K184" s="598">
        <f t="shared" si="110"/>
        <v>2705644875</v>
      </c>
      <c r="L184" s="555">
        <f t="shared" si="97"/>
        <v>26.363251095839523</v>
      </c>
      <c r="M184" s="555">
        <f t="shared" si="98"/>
        <v>104.92119288197421</v>
      </c>
    </row>
    <row r="185" spans="1:14" ht="18.75">
      <c r="A185" s="470" t="s">
        <v>96</v>
      </c>
      <c r="B185" s="471" t="s">
        <v>29</v>
      </c>
      <c r="C185" s="557"/>
      <c r="D185" s="557"/>
      <c r="E185" s="557"/>
      <c r="F185" s="557"/>
      <c r="G185" s="557"/>
      <c r="H185" s="558"/>
      <c r="I185" s="523">
        <f t="shared" ref="I185:K185" si="111">SUM(I186:I188)</f>
        <v>9844000000</v>
      </c>
      <c r="J185" s="523">
        <f t="shared" si="111"/>
        <v>2686372880</v>
      </c>
      <c r="K185" s="599">
        <f t="shared" si="111"/>
        <v>2567276276</v>
      </c>
      <c r="L185" s="555">
        <f t="shared" si="97"/>
        <v>27.28944412840309</v>
      </c>
      <c r="M185" s="555">
        <f t="shared" si="98"/>
        <v>104.63902561299561</v>
      </c>
    </row>
    <row r="186" spans="1:14" ht="18.75">
      <c r="A186" s="470"/>
      <c r="B186" s="472" t="s">
        <v>37</v>
      </c>
      <c r="C186" s="557"/>
      <c r="D186" s="557"/>
      <c r="E186" s="557"/>
      <c r="F186" s="557"/>
      <c r="G186" s="557"/>
      <c r="H186" s="558"/>
      <c r="I186" s="510">
        <v>8028000000</v>
      </c>
      <c r="J186" s="508">
        <v>2292340508</v>
      </c>
      <c r="K186" s="600">
        <v>1611779797</v>
      </c>
      <c r="L186" s="555">
        <f t="shared" si="97"/>
        <v>28.554316243148982</v>
      </c>
      <c r="M186" s="555">
        <f t="shared" si="98"/>
        <v>142.22417431132499</v>
      </c>
    </row>
    <row r="187" spans="1:14" ht="18.75">
      <c r="A187" s="461"/>
      <c r="B187" s="472" t="s">
        <v>10</v>
      </c>
      <c r="C187" s="557"/>
      <c r="D187" s="557"/>
      <c r="E187" s="557"/>
      <c r="F187" s="557"/>
      <c r="G187" s="557"/>
      <c r="H187" s="558"/>
      <c r="I187" s="509">
        <v>1714000000</v>
      </c>
      <c r="J187" s="508">
        <v>394032372</v>
      </c>
      <c r="K187" s="600">
        <v>955496479</v>
      </c>
      <c r="L187" s="555">
        <f t="shared" si="97"/>
        <v>22.989053208868146</v>
      </c>
      <c r="M187" s="555">
        <f t="shared" si="98"/>
        <v>41.238495448186782</v>
      </c>
    </row>
    <row r="188" spans="1:14" ht="37.5">
      <c r="A188" s="461"/>
      <c r="B188" s="472" t="s">
        <v>534</v>
      </c>
      <c r="C188" s="557"/>
      <c r="D188" s="557"/>
      <c r="E188" s="557"/>
      <c r="F188" s="557"/>
      <c r="G188" s="557"/>
      <c r="H188" s="558"/>
      <c r="I188" s="509">
        <v>102000000</v>
      </c>
      <c r="J188" s="508">
        <v>0</v>
      </c>
      <c r="K188" s="600"/>
      <c r="L188" s="555">
        <f t="shared" si="97"/>
        <v>0</v>
      </c>
      <c r="M188" s="555" t="e">
        <f t="shared" si="98"/>
        <v>#DIV/0!</v>
      </c>
    </row>
    <row r="189" spans="1:14" ht="37.5">
      <c r="A189" s="470" t="s">
        <v>98</v>
      </c>
      <c r="B189" s="471" t="s">
        <v>363</v>
      </c>
      <c r="C189" s="269">
        <v>1029495</v>
      </c>
      <c r="D189" s="269">
        <v>412</v>
      </c>
      <c r="E189" s="269">
        <v>250</v>
      </c>
      <c r="F189" s="269">
        <v>12</v>
      </c>
      <c r="G189" s="269"/>
      <c r="H189" s="271">
        <v>200</v>
      </c>
      <c r="I189" s="509">
        <v>924000000</v>
      </c>
      <c r="J189" s="508">
        <v>152421998</v>
      </c>
      <c r="K189" s="600">
        <v>138368599</v>
      </c>
      <c r="L189" s="555">
        <f t="shared" si="97"/>
        <v>16.49588722943723</v>
      </c>
      <c r="M189" s="555">
        <f t="shared" si="98"/>
        <v>110.15649439364491</v>
      </c>
    </row>
    <row r="190" spans="1:14" ht="18.75">
      <c r="A190" s="461" t="s">
        <v>15</v>
      </c>
      <c r="B190" s="454" t="s">
        <v>69</v>
      </c>
      <c r="C190" s="269"/>
      <c r="D190" s="269"/>
      <c r="E190" s="269"/>
      <c r="F190" s="269"/>
      <c r="G190" s="269"/>
      <c r="H190" s="271"/>
      <c r="I190" s="511">
        <f t="shared" ref="I190:K190" si="112">I191</f>
        <v>1681032595</v>
      </c>
      <c r="J190" s="511">
        <f t="shared" si="112"/>
        <v>0</v>
      </c>
      <c r="K190" s="590">
        <f t="shared" si="112"/>
        <v>0</v>
      </c>
      <c r="L190" s="555">
        <f t="shared" si="97"/>
        <v>0</v>
      </c>
      <c r="M190" s="555" t="e">
        <f t="shared" si="98"/>
        <v>#DIV/0!</v>
      </c>
    </row>
    <row r="191" spans="1:14" ht="37.5">
      <c r="A191" s="461"/>
      <c r="B191" s="471" t="s">
        <v>515</v>
      </c>
      <c r="C191" s="557"/>
      <c r="D191" s="557"/>
      <c r="E191" s="557">
        <v>278</v>
      </c>
      <c r="F191" s="557">
        <v>12</v>
      </c>
      <c r="G191" s="557"/>
      <c r="H191" s="558">
        <v>200</v>
      </c>
      <c r="I191" s="506">
        <v>1681032595</v>
      </c>
      <c r="J191" s="508"/>
      <c r="K191" s="600"/>
      <c r="L191" s="555">
        <f t="shared" si="97"/>
        <v>0</v>
      </c>
      <c r="M191" s="555" t="e">
        <f t="shared" si="98"/>
        <v>#DIV/0!</v>
      </c>
    </row>
    <row r="192" spans="1:14" ht="18.75">
      <c r="A192" s="470" t="s">
        <v>9</v>
      </c>
      <c r="B192" s="482" t="s">
        <v>461</v>
      </c>
      <c r="C192" s="567">
        <v>1029500</v>
      </c>
      <c r="D192" s="567">
        <v>412</v>
      </c>
      <c r="E192" s="567"/>
      <c r="F192" s="567"/>
      <c r="G192" s="567"/>
      <c r="H192" s="568"/>
      <c r="I192" s="523">
        <f t="shared" ref="I192:K192" si="113">+I193+I194+I203+I204+I205+I206</f>
        <v>1837163000</v>
      </c>
      <c r="J192" s="523">
        <f t="shared" si="113"/>
        <v>242110220</v>
      </c>
      <c r="K192" s="599">
        <f t="shared" si="113"/>
        <v>480561546</v>
      </c>
      <c r="L192" s="555">
        <f t="shared" si="97"/>
        <v>13.178483346333451</v>
      </c>
      <c r="M192" s="555">
        <f t="shared" si="98"/>
        <v>50.380689427863622</v>
      </c>
      <c r="N192" s="129">
        <f>+I192+10000000</f>
        <v>1847163000</v>
      </c>
    </row>
    <row r="193" spans="1:27" ht="18.75">
      <c r="A193" s="470" t="s">
        <v>14</v>
      </c>
      <c r="B193" s="483" t="s">
        <v>33</v>
      </c>
      <c r="C193" s="269">
        <v>1029500</v>
      </c>
      <c r="D193" s="269">
        <v>412</v>
      </c>
      <c r="E193" s="269">
        <v>340</v>
      </c>
      <c r="F193" s="269"/>
      <c r="G193" s="269"/>
      <c r="H193" s="271"/>
      <c r="I193" s="523">
        <v>120000000</v>
      </c>
      <c r="J193" s="508">
        <v>33753000</v>
      </c>
      <c r="K193" s="600"/>
      <c r="L193" s="555">
        <f t="shared" si="97"/>
        <v>28.127500000000001</v>
      </c>
      <c r="M193" s="555" t="e">
        <f t="shared" si="98"/>
        <v>#DIV/0!</v>
      </c>
    </row>
    <row r="194" spans="1:27" ht="18.75">
      <c r="A194" s="470" t="s">
        <v>15</v>
      </c>
      <c r="B194" s="484" t="s">
        <v>419</v>
      </c>
      <c r="C194" s="269"/>
      <c r="D194" s="269"/>
      <c r="E194" s="269"/>
      <c r="F194" s="269"/>
      <c r="G194" s="269"/>
      <c r="H194" s="271"/>
      <c r="I194" s="524">
        <f t="shared" ref="I194:K194" si="114">SUM(I195:I202)</f>
        <v>1605000000</v>
      </c>
      <c r="J194" s="524">
        <f t="shared" si="114"/>
        <v>96194220</v>
      </c>
      <c r="K194" s="601">
        <f t="shared" si="114"/>
        <v>332882666</v>
      </c>
      <c r="L194" s="555">
        <f t="shared" si="97"/>
        <v>5.9934093457943929</v>
      </c>
      <c r="M194" s="555">
        <f t="shared" si="98"/>
        <v>28.89733525505951</v>
      </c>
    </row>
    <row r="195" spans="1:27" ht="19.5">
      <c r="A195" s="468"/>
      <c r="B195" s="485" t="s">
        <v>351</v>
      </c>
      <c r="C195" s="269">
        <v>1029500</v>
      </c>
      <c r="D195" s="269">
        <v>412</v>
      </c>
      <c r="E195" s="269">
        <v>341</v>
      </c>
      <c r="F195" s="269">
        <v>13</v>
      </c>
      <c r="G195" s="269"/>
      <c r="H195" s="271">
        <v>200</v>
      </c>
      <c r="I195" s="512">
        <v>80000000</v>
      </c>
      <c r="J195" s="508">
        <v>17171500</v>
      </c>
      <c r="K195" s="600">
        <v>27696581</v>
      </c>
      <c r="L195" s="555">
        <f t="shared" si="97"/>
        <v>21.464375</v>
      </c>
      <c r="M195" s="555">
        <f t="shared" si="98"/>
        <v>61.998627195176184</v>
      </c>
    </row>
    <row r="196" spans="1:27" ht="37.5">
      <c r="A196" s="468"/>
      <c r="B196" s="485" t="s">
        <v>477</v>
      </c>
      <c r="C196" s="557"/>
      <c r="D196" s="557"/>
      <c r="E196" s="557"/>
      <c r="F196" s="557"/>
      <c r="G196" s="557"/>
      <c r="H196" s="558"/>
      <c r="I196" s="512">
        <v>90000000</v>
      </c>
      <c r="J196" s="508">
        <v>29355890</v>
      </c>
      <c r="K196" s="600">
        <v>32495365</v>
      </c>
      <c r="L196" s="555">
        <f t="shared" si="97"/>
        <v>32.617655555555558</v>
      </c>
      <c r="M196" s="555">
        <f t="shared" si="98"/>
        <v>90.33869907292933</v>
      </c>
    </row>
    <row r="197" spans="1:27" ht="18.75">
      <c r="A197" s="476"/>
      <c r="B197" s="485" t="s">
        <v>350</v>
      </c>
      <c r="C197" s="437"/>
      <c r="D197" s="437"/>
      <c r="E197" s="437"/>
      <c r="F197" s="437"/>
      <c r="G197" s="437"/>
      <c r="H197" s="554"/>
      <c r="I197" s="512">
        <v>10000000</v>
      </c>
      <c r="J197" s="512"/>
      <c r="K197" s="606"/>
      <c r="L197" s="555">
        <f t="shared" si="97"/>
        <v>0</v>
      </c>
      <c r="M197" s="555" t="e">
        <f t="shared" si="98"/>
        <v>#DIV/0!</v>
      </c>
    </row>
    <row r="198" spans="1:27" ht="37.5">
      <c r="A198" s="476"/>
      <c r="B198" s="485" t="s">
        <v>478</v>
      </c>
      <c r="C198" s="437"/>
      <c r="D198" s="437"/>
      <c r="E198" s="437"/>
      <c r="F198" s="437"/>
      <c r="G198" s="437"/>
      <c r="H198" s="554"/>
      <c r="I198" s="512">
        <v>130000000</v>
      </c>
      <c r="J198" s="512">
        <v>24362630</v>
      </c>
      <c r="K198" s="606">
        <v>264950720</v>
      </c>
      <c r="L198" s="555">
        <f t="shared" si="97"/>
        <v>18.740484615384613</v>
      </c>
      <c r="M198" s="555">
        <f t="shared" si="98"/>
        <v>9.1951552349055703</v>
      </c>
    </row>
    <row r="199" spans="1:27" ht="18.75">
      <c r="A199" s="476"/>
      <c r="B199" s="485" t="s">
        <v>480</v>
      </c>
      <c r="C199" s="557"/>
      <c r="D199" s="557"/>
      <c r="E199" s="557"/>
      <c r="F199" s="557"/>
      <c r="G199" s="557"/>
      <c r="H199" s="558"/>
      <c r="I199" s="525">
        <v>180000000</v>
      </c>
      <c r="J199" s="512">
        <v>25304200</v>
      </c>
      <c r="K199" s="606"/>
      <c r="L199" s="555">
        <f t="shared" si="97"/>
        <v>14.05788888888889</v>
      </c>
      <c r="M199" s="555" t="e">
        <f t="shared" si="98"/>
        <v>#DIV/0!</v>
      </c>
      <c r="O199" s="431"/>
    </row>
    <row r="200" spans="1:27" ht="19.5">
      <c r="A200" s="468"/>
      <c r="B200" s="485" t="s">
        <v>479</v>
      </c>
      <c r="C200" s="573">
        <v>1029500</v>
      </c>
      <c r="D200" s="573">
        <v>412</v>
      </c>
      <c r="E200" s="573">
        <v>341</v>
      </c>
      <c r="F200" s="573">
        <v>14</v>
      </c>
      <c r="G200" s="573"/>
      <c r="H200" s="574">
        <v>200</v>
      </c>
      <c r="I200" s="523">
        <v>50000000</v>
      </c>
      <c r="J200" s="508"/>
      <c r="K200" s="600">
        <v>7740000</v>
      </c>
      <c r="L200" s="555">
        <f t="shared" si="97"/>
        <v>0</v>
      </c>
      <c r="M200" s="555">
        <f t="shared" si="98"/>
        <v>0</v>
      </c>
    </row>
    <row r="201" spans="1:27" ht="19.5">
      <c r="A201" s="468"/>
      <c r="B201" s="485" t="s">
        <v>506</v>
      </c>
      <c r="C201" s="557"/>
      <c r="D201" s="557"/>
      <c r="E201" s="557"/>
      <c r="F201" s="557" t="s">
        <v>339</v>
      </c>
      <c r="G201" s="557"/>
      <c r="H201" s="558">
        <v>200</v>
      </c>
      <c r="I201" s="523">
        <v>1065000000</v>
      </c>
      <c r="J201" s="508"/>
      <c r="K201" s="600"/>
      <c r="L201" s="555">
        <f t="shared" si="97"/>
        <v>0</v>
      </c>
      <c r="M201" s="555" t="e">
        <f t="shared" si="98"/>
        <v>#DIV/0!</v>
      </c>
    </row>
    <row r="202" spans="1:27" ht="19.5">
      <c r="A202" s="468"/>
      <c r="B202" s="485" t="s">
        <v>694</v>
      </c>
      <c r="C202" s="269">
        <v>1029500</v>
      </c>
      <c r="D202" s="269">
        <v>412</v>
      </c>
      <c r="E202" s="269">
        <v>341</v>
      </c>
      <c r="F202" s="269">
        <v>12</v>
      </c>
      <c r="G202" s="269"/>
      <c r="H202" s="271">
        <v>200</v>
      </c>
      <c r="I202" s="523"/>
      <c r="J202" s="508"/>
      <c r="K202" s="600"/>
      <c r="L202" s="555" t="e">
        <f t="shared" si="97"/>
        <v>#DIV/0!</v>
      </c>
      <c r="M202" s="555" t="e">
        <f t="shared" si="98"/>
        <v>#DIV/0!</v>
      </c>
    </row>
    <row r="203" spans="1:27" ht="37.5">
      <c r="A203" s="468" t="s">
        <v>313</v>
      </c>
      <c r="B203" s="471" t="s">
        <v>695</v>
      </c>
      <c r="C203" s="558"/>
      <c r="D203" s="558"/>
      <c r="E203" s="558"/>
      <c r="F203" s="558"/>
      <c r="G203" s="558"/>
      <c r="H203" s="558"/>
      <c r="I203" s="523">
        <v>112163000</v>
      </c>
      <c r="J203" s="508">
        <v>112163000</v>
      </c>
      <c r="K203" s="600"/>
      <c r="L203" s="555">
        <f t="shared" si="97"/>
        <v>100</v>
      </c>
      <c r="M203" s="555" t="e">
        <f t="shared" si="98"/>
        <v>#DIV/0!</v>
      </c>
    </row>
    <row r="204" spans="1:27" ht="37.5">
      <c r="A204" s="468" t="s">
        <v>314</v>
      </c>
      <c r="B204" s="471" t="s">
        <v>696</v>
      </c>
      <c r="C204" s="558"/>
      <c r="D204" s="558"/>
      <c r="E204" s="558"/>
      <c r="F204" s="558"/>
      <c r="G204" s="558"/>
      <c r="H204" s="558"/>
      <c r="I204" s="523">
        <v>0</v>
      </c>
      <c r="J204" s="508"/>
      <c r="K204" s="600">
        <v>85592442</v>
      </c>
      <c r="L204" s="555" t="e">
        <f t="shared" si="97"/>
        <v>#DIV/0!</v>
      </c>
      <c r="M204" s="555">
        <f t="shared" si="98"/>
        <v>0</v>
      </c>
    </row>
    <row r="205" spans="1:27" s="141" customFormat="1" ht="37.5">
      <c r="A205" s="468" t="s">
        <v>315</v>
      </c>
      <c r="B205" s="471" t="s">
        <v>697</v>
      </c>
      <c r="C205" s="557"/>
      <c r="D205" s="557"/>
      <c r="E205" s="557"/>
      <c r="F205" s="557"/>
      <c r="G205" s="557"/>
      <c r="H205" s="558"/>
      <c r="I205" s="523">
        <v>0</v>
      </c>
      <c r="J205" s="508"/>
      <c r="K205" s="600">
        <v>62086438</v>
      </c>
      <c r="L205" s="555" t="e">
        <f t="shared" si="97"/>
        <v>#DIV/0!</v>
      </c>
      <c r="M205" s="555">
        <f t="shared" si="98"/>
        <v>0</v>
      </c>
      <c r="R205" s="417"/>
      <c r="S205" s="417"/>
      <c r="AA205" s="268"/>
    </row>
    <row r="206" spans="1:27" s="141" customFormat="1" ht="37.5">
      <c r="A206" s="468" t="s">
        <v>316</v>
      </c>
      <c r="B206" s="471" t="s">
        <v>698</v>
      </c>
      <c r="C206" s="437"/>
      <c r="D206" s="437"/>
      <c r="E206" s="437"/>
      <c r="F206" s="437"/>
      <c r="G206" s="437"/>
      <c r="H206" s="554"/>
      <c r="I206" s="528">
        <v>0</v>
      </c>
      <c r="J206" s="508">
        <v>0</v>
      </c>
      <c r="K206" s="600">
        <v>0</v>
      </c>
      <c r="L206" s="555" t="e">
        <f t="shared" si="97"/>
        <v>#DIV/0!</v>
      </c>
      <c r="M206" s="555" t="e">
        <f t="shared" si="98"/>
        <v>#DIV/0!</v>
      </c>
      <c r="R206" s="417"/>
      <c r="S206" s="417"/>
      <c r="AA206" s="268"/>
    </row>
    <row r="207" spans="1:27" s="141" customFormat="1" ht="19.5">
      <c r="A207" s="468" t="s">
        <v>20</v>
      </c>
      <c r="B207" s="473" t="s">
        <v>70</v>
      </c>
      <c r="C207" s="557"/>
      <c r="D207" s="557"/>
      <c r="E207" s="557"/>
      <c r="F207" s="557"/>
      <c r="G207" s="557"/>
      <c r="H207" s="558"/>
      <c r="I207" s="506">
        <f t="shared" ref="I207:K207" si="115">+I208</f>
        <v>0</v>
      </c>
      <c r="J207" s="506">
        <f t="shared" si="115"/>
        <v>0</v>
      </c>
      <c r="K207" s="593">
        <f t="shared" si="115"/>
        <v>0</v>
      </c>
      <c r="L207" s="555" t="e">
        <f t="shared" si="97"/>
        <v>#DIV/0!</v>
      </c>
      <c r="M207" s="555" t="e">
        <f t="shared" si="98"/>
        <v>#DIV/0!</v>
      </c>
      <c r="R207" s="417"/>
      <c r="S207" s="417"/>
      <c r="AA207" s="268"/>
    </row>
    <row r="208" spans="1:27" s="141" customFormat="1" ht="37.5">
      <c r="A208" s="468"/>
      <c r="B208" s="471" t="s">
        <v>88</v>
      </c>
      <c r="C208" s="437"/>
      <c r="D208" s="437"/>
      <c r="E208" s="437"/>
      <c r="F208" s="437"/>
      <c r="G208" s="437"/>
      <c r="H208" s="554"/>
      <c r="I208" s="521">
        <v>0</v>
      </c>
      <c r="J208" s="508">
        <v>0</v>
      </c>
      <c r="K208" s="600">
        <v>0</v>
      </c>
      <c r="L208" s="555" t="e">
        <f t="shared" si="97"/>
        <v>#DIV/0!</v>
      </c>
      <c r="M208" s="555" t="e">
        <f t="shared" si="98"/>
        <v>#DIV/0!</v>
      </c>
      <c r="R208" s="417"/>
      <c r="S208" s="417"/>
      <c r="AA208" s="268"/>
    </row>
    <row r="209" spans="1:27" s="141" customFormat="1" ht="19.5">
      <c r="A209" s="468">
        <v>2</v>
      </c>
      <c r="B209" s="454" t="s">
        <v>537</v>
      </c>
      <c r="C209" s="437"/>
      <c r="D209" s="437"/>
      <c r="E209" s="437"/>
      <c r="F209" s="437"/>
      <c r="G209" s="437"/>
      <c r="H209" s="554"/>
      <c r="I209" s="511">
        <f t="shared" ref="I209:K209" si="116">SUM(I210:I212)</f>
        <v>59500000</v>
      </c>
      <c r="J209" s="511">
        <f t="shared" si="116"/>
        <v>0</v>
      </c>
      <c r="K209" s="590">
        <f t="shared" si="116"/>
        <v>0</v>
      </c>
      <c r="L209" s="555">
        <f t="shared" si="97"/>
        <v>0</v>
      </c>
      <c r="M209" s="555" t="e">
        <f t="shared" si="98"/>
        <v>#DIV/0!</v>
      </c>
      <c r="R209" s="417"/>
      <c r="S209" s="417"/>
      <c r="AA209" s="268"/>
    </row>
    <row r="210" spans="1:27" s="141" customFormat="1" ht="19.5">
      <c r="A210" s="468"/>
      <c r="B210" s="472" t="s">
        <v>543</v>
      </c>
      <c r="C210" s="437"/>
      <c r="D210" s="437"/>
      <c r="E210" s="437"/>
      <c r="F210" s="437"/>
      <c r="G210" s="437"/>
      <c r="H210" s="554"/>
      <c r="I210" s="523">
        <v>50400000</v>
      </c>
      <c r="J210" s="508"/>
      <c r="K210" s="600"/>
      <c r="L210" s="555">
        <f t="shared" si="97"/>
        <v>0</v>
      </c>
      <c r="M210" s="555" t="e">
        <f t="shared" si="98"/>
        <v>#DIV/0!</v>
      </c>
      <c r="R210" s="417"/>
      <c r="S210" s="417"/>
      <c r="AA210" s="268"/>
    </row>
    <row r="211" spans="1:27" s="268" customFormat="1" ht="37.5">
      <c r="A211" s="468"/>
      <c r="B211" s="472" t="s">
        <v>544</v>
      </c>
      <c r="C211" s="437"/>
      <c r="D211" s="437"/>
      <c r="E211" s="437"/>
      <c r="F211" s="437"/>
      <c r="G211" s="437"/>
      <c r="H211" s="554"/>
      <c r="I211" s="512">
        <v>7000000</v>
      </c>
      <c r="J211" s="508"/>
      <c r="K211" s="600"/>
      <c r="L211" s="555">
        <f t="shared" si="97"/>
        <v>0</v>
      </c>
      <c r="M211" s="555" t="e">
        <f t="shared" si="98"/>
        <v>#DIV/0!</v>
      </c>
      <c r="R211" s="421"/>
      <c r="S211" s="421"/>
    </row>
    <row r="212" spans="1:27" s="268" customFormat="1" ht="37.5">
      <c r="A212" s="468"/>
      <c r="B212" s="472" t="s">
        <v>545</v>
      </c>
      <c r="C212" s="437"/>
      <c r="D212" s="437"/>
      <c r="E212" s="437"/>
      <c r="F212" s="437"/>
      <c r="G212" s="437"/>
      <c r="H212" s="554"/>
      <c r="I212" s="512">
        <v>2100000</v>
      </c>
      <c r="J212" s="508"/>
      <c r="K212" s="600"/>
      <c r="L212" s="555">
        <f t="shared" si="97"/>
        <v>0</v>
      </c>
      <c r="M212" s="555" t="e">
        <f t="shared" si="98"/>
        <v>#DIV/0!</v>
      </c>
      <c r="R212" s="421"/>
      <c r="S212" s="421"/>
    </row>
    <row r="213" spans="1:27" s="268" customFormat="1" ht="18.75">
      <c r="A213" s="461">
        <v>3</v>
      </c>
      <c r="B213" s="462" t="s">
        <v>85</v>
      </c>
      <c r="C213" s="437"/>
      <c r="D213" s="437"/>
      <c r="E213" s="437"/>
      <c r="F213" s="437"/>
      <c r="G213" s="437"/>
      <c r="H213" s="554"/>
      <c r="I213" s="506">
        <f t="shared" ref="I213:K213" si="117">I214+I222</f>
        <v>3764230231</v>
      </c>
      <c r="J213" s="506">
        <f t="shared" si="117"/>
        <v>803088968</v>
      </c>
      <c r="K213" s="593">
        <f t="shared" si="117"/>
        <v>791957411</v>
      </c>
      <c r="L213" s="555">
        <f t="shared" si="97"/>
        <v>21.334746248681302</v>
      </c>
      <c r="M213" s="555">
        <f t="shared" si="98"/>
        <v>101.40557520459899</v>
      </c>
      <c r="R213" s="421"/>
      <c r="S213" s="421"/>
    </row>
    <row r="214" spans="1:27" s="268" customFormat="1" ht="19.5">
      <c r="A214" s="468" t="s">
        <v>623</v>
      </c>
      <c r="B214" s="469" t="s">
        <v>7</v>
      </c>
      <c r="C214" s="437"/>
      <c r="D214" s="437"/>
      <c r="E214" s="437"/>
      <c r="F214" s="437"/>
      <c r="G214" s="437"/>
      <c r="H214" s="554"/>
      <c r="I214" s="521">
        <f t="shared" ref="I214:K214" si="118">I215+I220</f>
        <v>1996230231</v>
      </c>
      <c r="J214" s="521">
        <f t="shared" si="118"/>
        <v>504583968</v>
      </c>
      <c r="K214" s="597">
        <f t="shared" si="118"/>
        <v>324486930</v>
      </c>
      <c r="L214" s="555">
        <f t="shared" si="97"/>
        <v>25.276842328313581</v>
      </c>
      <c r="M214" s="555">
        <f t="shared" si="98"/>
        <v>155.50209310433553</v>
      </c>
      <c r="R214" s="421"/>
      <c r="S214" s="421"/>
    </row>
    <row r="215" spans="1:27" ht="18.75">
      <c r="A215" s="461" t="s">
        <v>14</v>
      </c>
      <c r="B215" s="454" t="s">
        <v>67</v>
      </c>
      <c r="C215" s="269">
        <v>1029500</v>
      </c>
      <c r="D215" s="269">
        <v>412</v>
      </c>
      <c r="E215" s="269">
        <v>280</v>
      </c>
      <c r="F215" s="269"/>
      <c r="G215" s="269"/>
      <c r="H215" s="271"/>
      <c r="I215" s="522">
        <f t="shared" ref="I215:K215" si="119">+I216</f>
        <v>1704000000</v>
      </c>
      <c r="J215" s="522">
        <f t="shared" si="119"/>
        <v>504583968</v>
      </c>
      <c r="K215" s="598">
        <f t="shared" si="119"/>
        <v>324486930</v>
      </c>
      <c r="L215" s="555">
        <f t="shared" si="97"/>
        <v>29.611735211267604</v>
      </c>
      <c r="M215" s="555">
        <f t="shared" si="98"/>
        <v>155.50209310433553</v>
      </c>
    </row>
    <row r="216" spans="1:27" ht="18.75">
      <c r="A216" s="470"/>
      <c r="B216" s="471" t="s">
        <v>71</v>
      </c>
      <c r="C216" s="269"/>
      <c r="D216" s="269"/>
      <c r="E216" s="269"/>
      <c r="F216" s="269"/>
      <c r="G216" s="269"/>
      <c r="H216" s="271"/>
      <c r="I216" s="523">
        <f t="shared" ref="I216:K216" si="120">I217+I218+I219</f>
        <v>1704000000</v>
      </c>
      <c r="J216" s="523">
        <f t="shared" si="120"/>
        <v>504583968</v>
      </c>
      <c r="K216" s="599">
        <f t="shared" si="120"/>
        <v>324486930</v>
      </c>
      <c r="L216" s="555">
        <f t="shared" si="97"/>
        <v>29.611735211267604</v>
      </c>
      <c r="M216" s="555">
        <f t="shared" si="98"/>
        <v>155.50209310433553</v>
      </c>
    </row>
    <row r="217" spans="1:27" ht="18.75">
      <c r="A217" s="461"/>
      <c r="B217" s="472" t="s">
        <v>38</v>
      </c>
      <c r="C217" s="269">
        <v>1029500</v>
      </c>
      <c r="D217" s="269">
        <v>412</v>
      </c>
      <c r="E217" s="269">
        <v>281</v>
      </c>
      <c r="F217" s="269">
        <v>13</v>
      </c>
      <c r="G217" s="269"/>
      <c r="H217" s="271">
        <v>200</v>
      </c>
      <c r="I217" s="523">
        <v>1361000000</v>
      </c>
      <c r="J217" s="508">
        <v>375827288</v>
      </c>
      <c r="K217" s="600">
        <v>249875702</v>
      </c>
      <c r="L217" s="555">
        <f t="shared" si="97"/>
        <v>27.614054959588536</v>
      </c>
      <c r="M217" s="555">
        <f t="shared" si="98"/>
        <v>150.40569570866077</v>
      </c>
    </row>
    <row r="218" spans="1:27" ht="18.75">
      <c r="A218" s="461"/>
      <c r="B218" s="472" t="s">
        <v>10</v>
      </c>
      <c r="C218" s="557"/>
      <c r="D218" s="557"/>
      <c r="E218" s="557"/>
      <c r="F218" s="557"/>
      <c r="G218" s="557"/>
      <c r="H218" s="558"/>
      <c r="I218" s="523">
        <v>343000000</v>
      </c>
      <c r="J218" s="508">
        <v>128756680</v>
      </c>
      <c r="K218" s="600">
        <v>72708962</v>
      </c>
      <c r="L218" s="555">
        <f t="shared" si="97"/>
        <v>37.538390670553937</v>
      </c>
      <c r="M218" s="555">
        <f t="shared" si="98"/>
        <v>177.08502013823275</v>
      </c>
    </row>
    <row r="219" spans="1:27" ht="37.5">
      <c r="A219" s="461"/>
      <c r="B219" s="472" t="s">
        <v>87</v>
      </c>
      <c r="C219" s="437"/>
      <c r="D219" s="437"/>
      <c r="E219" s="437"/>
      <c r="F219" s="437"/>
      <c r="G219" s="437"/>
      <c r="H219" s="554"/>
      <c r="I219" s="525">
        <v>0</v>
      </c>
      <c r="J219" s="508"/>
      <c r="K219" s="600">
        <v>1902266</v>
      </c>
      <c r="L219" s="555" t="e">
        <f t="shared" si="97"/>
        <v>#DIV/0!</v>
      </c>
      <c r="M219" s="555">
        <f t="shared" si="98"/>
        <v>0</v>
      </c>
    </row>
    <row r="220" spans="1:27" ht="18.75">
      <c r="A220" s="461" t="s">
        <v>15</v>
      </c>
      <c r="B220" s="473" t="s">
        <v>69</v>
      </c>
      <c r="C220" s="437"/>
      <c r="D220" s="437"/>
      <c r="E220" s="437"/>
      <c r="F220" s="437"/>
      <c r="G220" s="437"/>
      <c r="H220" s="554"/>
      <c r="I220" s="506">
        <f t="shared" ref="I220:K220" si="121">I221</f>
        <v>292230231</v>
      </c>
      <c r="J220" s="506">
        <f t="shared" si="121"/>
        <v>0</v>
      </c>
      <c r="K220" s="593">
        <f t="shared" si="121"/>
        <v>0</v>
      </c>
      <c r="L220" s="555">
        <f t="shared" si="97"/>
        <v>0</v>
      </c>
      <c r="M220" s="555" t="e">
        <f t="shared" si="98"/>
        <v>#DIV/0!</v>
      </c>
    </row>
    <row r="221" spans="1:27" ht="37.5">
      <c r="A221" s="461"/>
      <c r="B221" s="471" t="s">
        <v>516</v>
      </c>
      <c r="C221" s="269">
        <v>1029500</v>
      </c>
      <c r="D221" s="269">
        <v>412</v>
      </c>
      <c r="E221" s="269">
        <v>281</v>
      </c>
      <c r="F221" s="269">
        <v>14</v>
      </c>
      <c r="G221" s="269"/>
      <c r="H221" s="271">
        <v>200</v>
      </c>
      <c r="I221" s="525">
        <v>292230231</v>
      </c>
      <c r="J221" s="508"/>
      <c r="K221" s="600"/>
      <c r="L221" s="555">
        <f t="shared" si="97"/>
        <v>0</v>
      </c>
      <c r="M221" s="555" t="e">
        <f t="shared" si="98"/>
        <v>#DIV/0!</v>
      </c>
    </row>
    <row r="222" spans="1:27" ht="19.5">
      <c r="A222" s="468" t="s">
        <v>624</v>
      </c>
      <c r="B222" s="469" t="s">
        <v>461</v>
      </c>
      <c r="C222" s="557"/>
      <c r="D222" s="557"/>
      <c r="E222" s="557"/>
      <c r="F222" s="557" t="s">
        <v>339</v>
      </c>
      <c r="G222" s="557"/>
      <c r="H222" s="558">
        <v>200</v>
      </c>
      <c r="I222" s="521">
        <f t="shared" ref="I222:K222" si="122">SUM(I223:I230)</f>
        <v>1768000000</v>
      </c>
      <c r="J222" s="521">
        <f t="shared" si="122"/>
        <v>298505000</v>
      </c>
      <c r="K222" s="597">
        <f t="shared" si="122"/>
        <v>467470481</v>
      </c>
      <c r="L222" s="555">
        <f t="shared" si="97"/>
        <v>16.883766968325791</v>
      </c>
      <c r="M222" s="555">
        <f t="shared" si="98"/>
        <v>63.855368869804643</v>
      </c>
    </row>
    <row r="223" spans="1:27" ht="18.75">
      <c r="A223" s="470" t="s">
        <v>14</v>
      </c>
      <c r="B223" s="457" t="s">
        <v>78</v>
      </c>
      <c r="C223" s="269">
        <v>1029500</v>
      </c>
      <c r="D223" s="269">
        <v>412</v>
      </c>
      <c r="E223" s="269">
        <v>281</v>
      </c>
      <c r="F223" s="269">
        <v>12</v>
      </c>
      <c r="G223" s="269"/>
      <c r="H223" s="271">
        <v>200</v>
      </c>
      <c r="I223" s="525">
        <v>471000000</v>
      </c>
      <c r="J223" s="508"/>
      <c r="K223" s="600">
        <v>60000000</v>
      </c>
      <c r="L223" s="555">
        <f t="shared" si="97"/>
        <v>0</v>
      </c>
      <c r="M223" s="555">
        <f t="shared" si="98"/>
        <v>0</v>
      </c>
    </row>
    <row r="224" spans="1:27" ht="18.75">
      <c r="A224" s="470" t="s">
        <v>15</v>
      </c>
      <c r="B224" s="457" t="s">
        <v>79</v>
      </c>
      <c r="C224" s="557"/>
      <c r="D224" s="557"/>
      <c r="E224" s="557"/>
      <c r="F224" s="557"/>
      <c r="G224" s="557"/>
      <c r="H224" s="558"/>
      <c r="I224" s="510">
        <v>150000000</v>
      </c>
      <c r="J224" s="508">
        <v>15003360</v>
      </c>
      <c r="K224" s="600">
        <v>57681840</v>
      </c>
      <c r="L224" s="555">
        <f t="shared" ref="L224:L287" si="123">+J224/I224*100</f>
        <v>10.00224</v>
      </c>
      <c r="M224" s="555">
        <f t="shared" ref="M224:M287" si="124">+J224/K224*100</f>
        <v>26.010543352985966</v>
      </c>
    </row>
    <row r="225" spans="1:27" ht="37.5">
      <c r="A225" s="470" t="s">
        <v>24</v>
      </c>
      <c r="B225" s="457" t="s">
        <v>80</v>
      </c>
      <c r="C225" s="557"/>
      <c r="D225" s="557"/>
      <c r="E225" s="557"/>
      <c r="F225" s="557"/>
      <c r="G225" s="557"/>
      <c r="H225" s="558"/>
      <c r="I225" s="509">
        <v>120000000</v>
      </c>
      <c r="J225" s="508">
        <v>20310760</v>
      </c>
      <c r="K225" s="600">
        <v>25000000</v>
      </c>
      <c r="L225" s="555">
        <f t="shared" si="123"/>
        <v>16.925633333333334</v>
      </c>
      <c r="M225" s="555">
        <f t="shared" si="124"/>
        <v>81.243039999999993</v>
      </c>
    </row>
    <row r="226" spans="1:27" ht="18.75">
      <c r="A226" s="470" t="s">
        <v>313</v>
      </c>
      <c r="B226" s="457" t="s">
        <v>81</v>
      </c>
      <c r="C226" s="557"/>
      <c r="D226" s="557"/>
      <c r="E226" s="557"/>
      <c r="F226" s="557"/>
      <c r="G226" s="557"/>
      <c r="H226" s="558"/>
      <c r="I226" s="509">
        <v>500000000</v>
      </c>
      <c r="J226" s="508">
        <v>248940880</v>
      </c>
      <c r="K226" s="600">
        <v>303330641</v>
      </c>
      <c r="L226" s="555">
        <f t="shared" si="123"/>
        <v>49.788176</v>
      </c>
      <c r="M226" s="555">
        <f t="shared" si="124"/>
        <v>82.069150409371275</v>
      </c>
    </row>
    <row r="227" spans="1:27" ht="18.75">
      <c r="A227" s="470" t="s">
        <v>314</v>
      </c>
      <c r="B227" s="457" t="s">
        <v>82</v>
      </c>
      <c r="C227" s="557"/>
      <c r="D227" s="557"/>
      <c r="E227" s="557"/>
      <c r="F227" s="557"/>
      <c r="G227" s="557"/>
      <c r="H227" s="558"/>
      <c r="I227" s="508">
        <v>427000000</v>
      </c>
      <c r="J227" s="508">
        <v>2740000</v>
      </c>
      <c r="K227" s="600">
        <v>8958000</v>
      </c>
      <c r="L227" s="555">
        <f t="shared" si="123"/>
        <v>0.64168618266978927</v>
      </c>
      <c r="M227" s="555">
        <f t="shared" si="124"/>
        <v>30.587184639428443</v>
      </c>
    </row>
    <row r="228" spans="1:27" ht="18.75">
      <c r="A228" s="470" t="s">
        <v>315</v>
      </c>
      <c r="B228" s="457" t="s">
        <v>83</v>
      </c>
      <c r="C228" s="557"/>
      <c r="D228" s="557"/>
      <c r="E228" s="557"/>
      <c r="F228" s="557"/>
      <c r="G228" s="557"/>
      <c r="H228" s="558"/>
      <c r="I228" s="523">
        <v>100000000</v>
      </c>
      <c r="J228" s="508">
        <v>11510000</v>
      </c>
      <c r="K228" s="600">
        <v>12500000</v>
      </c>
      <c r="L228" s="555">
        <f t="shared" si="123"/>
        <v>11.51</v>
      </c>
      <c r="M228" s="555">
        <f t="shared" si="124"/>
        <v>92.08</v>
      </c>
    </row>
    <row r="229" spans="1:27" ht="17.25" customHeight="1">
      <c r="A229" s="470" t="s">
        <v>316</v>
      </c>
      <c r="B229" s="457" t="s">
        <v>699</v>
      </c>
      <c r="C229" s="557"/>
      <c r="D229" s="557"/>
      <c r="E229" s="557"/>
      <c r="F229" s="557"/>
      <c r="G229" s="557"/>
      <c r="H229" s="558"/>
      <c r="I229" s="522"/>
      <c r="J229" s="508"/>
      <c r="K229" s="600"/>
      <c r="L229" s="555" t="e">
        <f t="shared" si="123"/>
        <v>#DIV/0!</v>
      </c>
      <c r="M229" s="555" t="e">
        <f t="shared" si="124"/>
        <v>#DIV/0!</v>
      </c>
    </row>
    <row r="230" spans="1:27" ht="17.25" customHeight="1">
      <c r="A230" s="470" t="s">
        <v>317</v>
      </c>
      <c r="B230" s="457" t="s">
        <v>700</v>
      </c>
      <c r="C230" s="557"/>
      <c r="D230" s="557"/>
      <c r="E230" s="557"/>
      <c r="F230" s="557"/>
      <c r="G230" s="557"/>
      <c r="H230" s="558"/>
      <c r="I230" s="523"/>
      <c r="J230" s="508"/>
      <c r="K230" s="600"/>
      <c r="L230" s="555" t="e">
        <f t="shared" si="123"/>
        <v>#DIV/0!</v>
      </c>
      <c r="M230" s="555" t="e">
        <f t="shared" si="124"/>
        <v>#DIV/0!</v>
      </c>
    </row>
    <row r="231" spans="1:27" ht="18.75">
      <c r="A231" s="466" t="s">
        <v>101</v>
      </c>
      <c r="B231" s="467" t="s">
        <v>305</v>
      </c>
      <c r="C231" s="437"/>
      <c r="D231" s="437"/>
      <c r="E231" s="437"/>
      <c r="F231" s="437"/>
      <c r="G231" s="437"/>
      <c r="H231" s="554"/>
      <c r="I231" s="520">
        <f t="shared" ref="I231:K231" si="125">+I232+I254+I257+I278</f>
        <v>9286050269</v>
      </c>
      <c r="J231" s="520">
        <f t="shared" si="125"/>
        <v>1521858178</v>
      </c>
      <c r="K231" s="596">
        <f t="shared" si="125"/>
        <v>1970134769</v>
      </c>
      <c r="L231" s="555">
        <f t="shared" si="123"/>
        <v>16.388648929464459</v>
      </c>
      <c r="M231" s="555">
        <f t="shared" si="124"/>
        <v>77.246399685259291</v>
      </c>
    </row>
    <row r="232" spans="1:27" ht="18.75">
      <c r="A232" s="461">
        <v>1</v>
      </c>
      <c r="B232" s="462" t="s">
        <v>6</v>
      </c>
      <c r="C232" s="557"/>
      <c r="D232" s="557"/>
      <c r="E232" s="557"/>
      <c r="F232" s="557"/>
      <c r="G232" s="557"/>
      <c r="H232" s="558"/>
      <c r="I232" s="506">
        <f t="shared" ref="I232:K232" si="126">I233+I241+I252</f>
        <v>2906143120</v>
      </c>
      <c r="J232" s="506">
        <f t="shared" si="126"/>
        <v>530657342</v>
      </c>
      <c r="K232" s="593">
        <f t="shared" si="126"/>
        <v>713265322</v>
      </c>
      <c r="L232" s="555">
        <f t="shared" si="123"/>
        <v>18.259848881771521</v>
      </c>
      <c r="M232" s="555">
        <f t="shared" si="124"/>
        <v>74.398309525554083</v>
      </c>
    </row>
    <row r="233" spans="1:27" s="141" customFormat="1" ht="19.5">
      <c r="A233" s="468" t="s">
        <v>8</v>
      </c>
      <c r="B233" s="469" t="s">
        <v>7</v>
      </c>
      <c r="C233" s="437"/>
      <c r="D233" s="437"/>
      <c r="E233" s="437"/>
      <c r="F233" s="437"/>
      <c r="G233" s="437"/>
      <c r="H233" s="554"/>
      <c r="I233" s="521">
        <f t="shared" ref="I233:K233" si="127">I234+I239</f>
        <v>2484143120</v>
      </c>
      <c r="J233" s="521">
        <f t="shared" si="127"/>
        <v>517724142</v>
      </c>
      <c r="K233" s="597">
        <f t="shared" si="127"/>
        <v>481608320</v>
      </c>
      <c r="L233" s="555">
        <f t="shared" si="123"/>
        <v>20.841155963670886</v>
      </c>
      <c r="M233" s="555">
        <f t="shared" si="124"/>
        <v>107.49900292420197</v>
      </c>
      <c r="R233" s="417"/>
      <c r="S233" s="417"/>
      <c r="AA233" s="268"/>
    </row>
    <row r="234" spans="1:27" s="141" customFormat="1" ht="18.75">
      <c r="A234" s="461" t="s">
        <v>14</v>
      </c>
      <c r="B234" s="454" t="s">
        <v>67</v>
      </c>
      <c r="C234" s="437"/>
      <c r="D234" s="437"/>
      <c r="E234" s="437"/>
      <c r="F234" s="437"/>
      <c r="G234" s="437"/>
      <c r="H234" s="554"/>
      <c r="I234" s="522">
        <f t="shared" ref="I234:K234" si="128">I235+I238</f>
        <v>2124000000</v>
      </c>
      <c r="J234" s="522">
        <f t="shared" si="128"/>
        <v>517724142</v>
      </c>
      <c r="K234" s="598">
        <f t="shared" si="128"/>
        <v>481608320</v>
      </c>
      <c r="L234" s="555">
        <f t="shared" si="123"/>
        <v>24.374959604519773</v>
      </c>
      <c r="M234" s="555">
        <f t="shared" si="124"/>
        <v>107.49900292420197</v>
      </c>
      <c r="R234" s="417"/>
      <c r="S234" s="417"/>
      <c r="AA234" s="268"/>
    </row>
    <row r="235" spans="1:27" s="141" customFormat="1" ht="18.75">
      <c r="A235" s="470" t="s">
        <v>96</v>
      </c>
      <c r="B235" s="471" t="s">
        <v>29</v>
      </c>
      <c r="C235" s="557"/>
      <c r="D235" s="557"/>
      <c r="E235" s="557"/>
      <c r="F235" s="557"/>
      <c r="G235" s="557"/>
      <c r="H235" s="558"/>
      <c r="I235" s="523">
        <f t="shared" ref="I235:K235" si="129">I236+I237</f>
        <v>1881000000</v>
      </c>
      <c r="J235" s="523">
        <f t="shared" si="129"/>
        <v>465731877</v>
      </c>
      <c r="K235" s="599">
        <f t="shared" si="129"/>
        <v>432220690</v>
      </c>
      <c r="L235" s="555">
        <f t="shared" si="123"/>
        <v>24.759802073365229</v>
      </c>
      <c r="M235" s="555">
        <f t="shared" si="124"/>
        <v>107.75325841065128</v>
      </c>
      <c r="R235" s="417"/>
      <c r="S235" s="417"/>
      <c r="AA235" s="268"/>
    </row>
    <row r="236" spans="1:27" ht="18.75">
      <c r="A236" s="470"/>
      <c r="B236" s="472" t="s">
        <v>39</v>
      </c>
      <c r="C236" s="557"/>
      <c r="D236" s="557"/>
      <c r="E236" s="557"/>
      <c r="F236" s="557"/>
      <c r="G236" s="557"/>
      <c r="H236" s="558"/>
      <c r="I236" s="523">
        <v>1409000000</v>
      </c>
      <c r="J236" s="508">
        <v>418170092</v>
      </c>
      <c r="K236" s="600">
        <v>398042019</v>
      </c>
      <c r="L236" s="555">
        <f t="shared" si="123"/>
        <v>29.678501916252664</v>
      </c>
      <c r="M236" s="555">
        <f t="shared" si="124"/>
        <v>105.05677090337539</v>
      </c>
    </row>
    <row r="237" spans="1:27" ht="18.75">
      <c r="A237" s="470"/>
      <c r="B237" s="472" t="s">
        <v>10</v>
      </c>
      <c r="C237" s="557"/>
      <c r="D237" s="557"/>
      <c r="E237" s="557"/>
      <c r="F237" s="557"/>
      <c r="G237" s="557"/>
      <c r="H237" s="558"/>
      <c r="I237" s="524">
        <v>472000000</v>
      </c>
      <c r="J237" s="508">
        <v>47561785</v>
      </c>
      <c r="K237" s="600">
        <v>34178671</v>
      </c>
      <c r="L237" s="555">
        <f t="shared" si="123"/>
        <v>10.07664936440678</v>
      </c>
      <c r="M237" s="555">
        <f t="shared" si="124"/>
        <v>139.1563323219911</v>
      </c>
    </row>
    <row r="238" spans="1:27" ht="17.25" customHeight="1">
      <c r="A238" s="470" t="s">
        <v>98</v>
      </c>
      <c r="B238" s="471" t="s">
        <v>352</v>
      </c>
      <c r="C238" s="269">
        <v>1029500</v>
      </c>
      <c r="D238" s="269">
        <v>412</v>
      </c>
      <c r="E238" s="269">
        <v>250</v>
      </c>
      <c r="F238" s="269">
        <v>12</v>
      </c>
      <c r="G238" s="269"/>
      <c r="H238" s="271">
        <v>200</v>
      </c>
      <c r="I238" s="524">
        <v>243000000</v>
      </c>
      <c r="J238" s="508">
        <v>51992265</v>
      </c>
      <c r="K238" s="600">
        <v>49387630</v>
      </c>
      <c r="L238" s="555">
        <f t="shared" si="123"/>
        <v>21.395993827160495</v>
      </c>
      <c r="M238" s="555">
        <f t="shared" si="124"/>
        <v>105.27386108626796</v>
      </c>
    </row>
    <row r="239" spans="1:27" ht="17.25" customHeight="1">
      <c r="A239" s="461" t="s">
        <v>15</v>
      </c>
      <c r="B239" s="473" t="s">
        <v>69</v>
      </c>
      <c r="C239" s="269"/>
      <c r="D239" s="269"/>
      <c r="E239" s="269"/>
      <c r="F239" s="269"/>
      <c r="G239" s="269"/>
      <c r="H239" s="271"/>
      <c r="I239" s="506">
        <f t="shared" ref="I239:K239" si="130">I240</f>
        <v>360143120</v>
      </c>
      <c r="J239" s="506">
        <f t="shared" si="130"/>
        <v>0</v>
      </c>
      <c r="K239" s="593">
        <f t="shared" si="130"/>
        <v>0</v>
      </c>
      <c r="L239" s="555">
        <f t="shared" si="123"/>
        <v>0</v>
      </c>
      <c r="M239" s="555" t="e">
        <f t="shared" si="124"/>
        <v>#DIV/0!</v>
      </c>
    </row>
    <row r="240" spans="1:27" ht="17.25" customHeight="1">
      <c r="A240" s="461"/>
      <c r="B240" s="471" t="s">
        <v>517</v>
      </c>
      <c r="C240" s="557"/>
      <c r="D240" s="557"/>
      <c r="E240" s="557">
        <v>251</v>
      </c>
      <c r="F240" s="557">
        <v>12</v>
      </c>
      <c r="G240" s="557"/>
      <c r="H240" s="558">
        <v>200</v>
      </c>
      <c r="I240" s="524">
        <v>360143120</v>
      </c>
      <c r="J240" s="508"/>
      <c r="K240" s="600"/>
      <c r="L240" s="555">
        <f t="shared" si="123"/>
        <v>0</v>
      </c>
      <c r="M240" s="555" t="e">
        <f t="shared" si="124"/>
        <v>#DIV/0!</v>
      </c>
    </row>
    <row r="241" spans="1:14" ht="19.5">
      <c r="A241" s="468" t="s">
        <v>9</v>
      </c>
      <c r="B241" s="469" t="s">
        <v>461</v>
      </c>
      <c r="C241" s="567">
        <v>1030351</v>
      </c>
      <c r="D241" s="567">
        <v>412</v>
      </c>
      <c r="E241" s="567"/>
      <c r="F241" s="567"/>
      <c r="G241" s="567"/>
      <c r="H241" s="568"/>
      <c r="I241" s="521">
        <f t="shared" ref="I241:K241" si="131">+I242+I243+I249+I250+I251</f>
        <v>422000000</v>
      </c>
      <c r="J241" s="521">
        <f t="shared" si="131"/>
        <v>12933200</v>
      </c>
      <c r="K241" s="597">
        <f t="shared" si="131"/>
        <v>231657002</v>
      </c>
      <c r="L241" s="555">
        <f t="shared" si="123"/>
        <v>3.0647393364928908</v>
      </c>
      <c r="M241" s="555">
        <f t="shared" si="124"/>
        <v>5.5829091667170934</v>
      </c>
      <c r="N241" s="129">
        <f>+I241+360000000</f>
        <v>782000000</v>
      </c>
    </row>
    <row r="242" spans="1:14" ht="18.75">
      <c r="A242" s="470" t="s">
        <v>14</v>
      </c>
      <c r="B242" s="474" t="s">
        <v>36</v>
      </c>
      <c r="C242" s="269">
        <v>1030351</v>
      </c>
      <c r="D242" s="269">
        <v>412</v>
      </c>
      <c r="E242" s="269">
        <v>280</v>
      </c>
      <c r="F242" s="269"/>
      <c r="G242" s="269"/>
      <c r="H242" s="271"/>
      <c r="I242" s="524">
        <v>24000000</v>
      </c>
      <c r="J242" s="508">
        <v>9296000</v>
      </c>
      <c r="K242" s="600"/>
      <c r="L242" s="555">
        <f t="shared" si="123"/>
        <v>38.733333333333334</v>
      </c>
      <c r="M242" s="555" t="e">
        <f t="shared" si="124"/>
        <v>#DIV/0!</v>
      </c>
    </row>
    <row r="243" spans="1:14" ht="18.75">
      <c r="A243" s="470" t="s">
        <v>15</v>
      </c>
      <c r="B243" s="474" t="s">
        <v>446</v>
      </c>
      <c r="C243" s="269"/>
      <c r="D243" s="269"/>
      <c r="E243" s="269"/>
      <c r="F243" s="269"/>
      <c r="G243" s="269"/>
      <c r="H243" s="271"/>
      <c r="I243" s="523">
        <f t="shared" ref="I243:K243" si="132">SUM(I244:I248)</f>
        <v>398000000</v>
      </c>
      <c r="J243" s="523">
        <f t="shared" si="132"/>
        <v>3637200</v>
      </c>
      <c r="K243" s="599">
        <f t="shared" si="132"/>
        <v>59572002</v>
      </c>
      <c r="L243" s="555">
        <f t="shared" si="123"/>
        <v>0.91386934673366826</v>
      </c>
      <c r="M243" s="555">
        <f t="shared" si="124"/>
        <v>6.1055527393556455</v>
      </c>
    </row>
    <row r="244" spans="1:14" ht="18.75">
      <c r="A244" s="476"/>
      <c r="B244" s="486" t="s">
        <v>350</v>
      </c>
      <c r="C244" s="269">
        <v>1030351</v>
      </c>
      <c r="D244" s="269">
        <v>412</v>
      </c>
      <c r="E244" s="269">
        <v>281</v>
      </c>
      <c r="F244" s="269">
        <v>13</v>
      </c>
      <c r="G244" s="269"/>
      <c r="H244" s="271">
        <v>200</v>
      </c>
      <c r="I244" s="512">
        <v>10000000</v>
      </c>
      <c r="J244" s="512"/>
      <c r="K244" s="606"/>
      <c r="L244" s="555">
        <f t="shared" si="123"/>
        <v>0</v>
      </c>
      <c r="M244" s="555" t="e">
        <f t="shared" si="124"/>
        <v>#DIV/0!</v>
      </c>
    </row>
    <row r="245" spans="1:14" ht="18.75">
      <c r="A245" s="476"/>
      <c r="B245" s="486" t="s">
        <v>353</v>
      </c>
      <c r="C245" s="557"/>
      <c r="D245" s="557"/>
      <c r="E245" s="557"/>
      <c r="F245" s="557"/>
      <c r="G245" s="557"/>
      <c r="H245" s="558"/>
      <c r="I245" s="512">
        <v>77000000</v>
      </c>
      <c r="J245" s="512"/>
      <c r="K245" s="606">
        <v>38760500</v>
      </c>
      <c r="L245" s="555">
        <f t="shared" si="123"/>
        <v>0</v>
      </c>
      <c r="M245" s="555">
        <f t="shared" si="124"/>
        <v>0</v>
      </c>
    </row>
    <row r="246" spans="1:14" ht="18.75">
      <c r="A246" s="476"/>
      <c r="B246" s="486" t="s">
        <v>47</v>
      </c>
      <c r="C246" s="437"/>
      <c r="D246" s="437"/>
      <c r="E246" s="437"/>
      <c r="F246" s="437"/>
      <c r="G246" s="437"/>
      <c r="H246" s="554"/>
      <c r="I246" s="530">
        <v>189000000</v>
      </c>
      <c r="J246" s="512">
        <v>330000</v>
      </c>
      <c r="K246" s="606">
        <v>20811502</v>
      </c>
      <c r="L246" s="555">
        <f t="shared" si="123"/>
        <v>0.17460317460317459</v>
      </c>
      <c r="M246" s="555">
        <f t="shared" si="124"/>
        <v>1.5856616211554553</v>
      </c>
    </row>
    <row r="247" spans="1:14" ht="37.5">
      <c r="A247" s="476"/>
      <c r="B247" s="486" t="s">
        <v>354</v>
      </c>
      <c r="C247" s="437"/>
      <c r="D247" s="437"/>
      <c r="E247" s="437"/>
      <c r="F247" s="437"/>
      <c r="G247" s="437"/>
      <c r="H247" s="554"/>
      <c r="I247" s="512">
        <v>99000000</v>
      </c>
      <c r="J247" s="512"/>
      <c r="K247" s="606"/>
      <c r="L247" s="555">
        <f t="shared" si="123"/>
        <v>0</v>
      </c>
      <c r="M247" s="555" t="e">
        <f t="shared" si="124"/>
        <v>#DIV/0!</v>
      </c>
    </row>
    <row r="248" spans="1:14" ht="18.75">
      <c r="A248" s="476"/>
      <c r="B248" s="486" t="s">
        <v>351</v>
      </c>
      <c r="C248" s="557"/>
      <c r="D248" s="557"/>
      <c r="E248" s="557"/>
      <c r="F248" s="557"/>
      <c r="G248" s="557"/>
      <c r="H248" s="558"/>
      <c r="I248" s="525">
        <v>23000000</v>
      </c>
      <c r="J248" s="512">
        <v>3307200</v>
      </c>
      <c r="K248" s="606"/>
      <c r="L248" s="555">
        <f t="shared" si="123"/>
        <v>14.379130434782608</v>
      </c>
      <c r="M248" s="555" t="e">
        <f t="shared" si="124"/>
        <v>#DIV/0!</v>
      </c>
    </row>
    <row r="249" spans="1:14" ht="37.5">
      <c r="A249" s="468" t="s">
        <v>24</v>
      </c>
      <c r="B249" s="486" t="s">
        <v>701</v>
      </c>
      <c r="C249" s="269">
        <v>1030351</v>
      </c>
      <c r="D249" s="269">
        <v>412</v>
      </c>
      <c r="E249" s="269">
        <v>281</v>
      </c>
      <c r="F249" s="269">
        <v>14</v>
      </c>
      <c r="G249" s="269"/>
      <c r="H249" s="271">
        <v>200</v>
      </c>
      <c r="I249" s="522">
        <v>0</v>
      </c>
      <c r="J249" s="508"/>
      <c r="K249" s="600">
        <v>104300000</v>
      </c>
      <c r="L249" s="555" t="e">
        <f t="shared" si="123"/>
        <v>#DIV/0!</v>
      </c>
      <c r="M249" s="555">
        <f t="shared" si="124"/>
        <v>0</v>
      </c>
    </row>
    <row r="250" spans="1:14" ht="37.5">
      <c r="A250" s="468" t="s">
        <v>313</v>
      </c>
      <c r="B250" s="486" t="s">
        <v>702</v>
      </c>
      <c r="C250" s="557"/>
      <c r="D250" s="557"/>
      <c r="E250" s="557"/>
      <c r="F250" s="557" t="s">
        <v>339</v>
      </c>
      <c r="G250" s="557"/>
      <c r="H250" s="558">
        <v>200</v>
      </c>
      <c r="I250" s="523">
        <v>0</v>
      </c>
      <c r="J250" s="508"/>
      <c r="K250" s="600">
        <v>67785000</v>
      </c>
      <c r="L250" s="555" t="e">
        <f t="shared" si="123"/>
        <v>#DIV/0!</v>
      </c>
      <c r="M250" s="555">
        <f t="shared" si="124"/>
        <v>0</v>
      </c>
    </row>
    <row r="251" spans="1:14" ht="37.5">
      <c r="A251" s="468" t="s">
        <v>316</v>
      </c>
      <c r="B251" s="486" t="s">
        <v>703</v>
      </c>
      <c r="C251" s="269">
        <v>1030351</v>
      </c>
      <c r="D251" s="269">
        <v>412</v>
      </c>
      <c r="E251" s="269">
        <v>281</v>
      </c>
      <c r="F251" s="269">
        <v>12</v>
      </c>
      <c r="G251" s="269"/>
      <c r="H251" s="271">
        <v>200</v>
      </c>
      <c r="I251" s="512">
        <v>0</v>
      </c>
      <c r="J251" s="508"/>
      <c r="K251" s="600"/>
      <c r="L251" s="555" t="e">
        <f t="shared" si="123"/>
        <v>#DIV/0!</v>
      </c>
      <c r="M251" s="555" t="e">
        <f t="shared" si="124"/>
        <v>#DIV/0!</v>
      </c>
    </row>
    <row r="252" spans="1:14" ht="19.5">
      <c r="A252" s="468" t="s">
        <v>20</v>
      </c>
      <c r="B252" s="469" t="s">
        <v>70</v>
      </c>
      <c r="C252" s="558"/>
      <c r="D252" s="558"/>
      <c r="E252" s="558"/>
      <c r="F252" s="558"/>
      <c r="G252" s="558"/>
      <c r="H252" s="558"/>
      <c r="I252" s="506">
        <f t="shared" ref="I252:K252" si="133">+I253</f>
        <v>0</v>
      </c>
      <c r="J252" s="506">
        <f t="shared" si="133"/>
        <v>0</v>
      </c>
      <c r="K252" s="593">
        <f t="shared" si="133"/>
        <v>0</v>
      </c>
      <c r="L252" s="555" t="e">
        <f t="shared" si="123"/>
        <v>#DIV/0!</v>
      </c>
      <c r="M252" s="555" t="e">
        <f t="shared" si="124"/>
        <v>#DIV/0!</v>
      </c>
    </row>
    <row r="253" spans="1:14" ht="37.5">
      <c r="A253" s="468"/>
      <c r="B253" s="472" t="s">
        <v>88</v>
      </c>
      <c r="C253" s="558"/>
      <c r="D253" s="558"/>
      <c r="E253" s="558"/>
      <c r="F253" s="558"/>
      <c r="G253" s="558"/>
      <c r="H253" s="558"/>
      <c r="I253" s="508">
        <v>0</v>
      </c>
      <c r="J253" s="508"/>
      <c r="K253" s="600"/>
      <c r="L253" s="555" t="e">
        <f t="shared" si="123"/>
        <v>#DIV/0!</v>
      </c>
      <c r="M253" s="555" t="e">
        <f t="shared" si="124"/>
        <v>#DIV/0!</v>
      </c>
    </row>
    <row r="254" spans="1:14" ht="19.5">
      <c r="A254" s="468">
        <v>2</v>
      </c>
      <c r="B254" s="454" t="s">
        <v>537</v>
      </c>
      <c r="C254" s="558"/>
      <c r="D254" s="558"/>
      <c r="E254" s="558"/>
      <c r="F254" s="558"/>
      <c r="G254" s="558"/>
      <c r="H254" s="558"/>
      <c r="I254" s="511">
        <f t="shared" ref="I254:K254" si="134">I255+I256</f>
        <v>29400000</v>
      </c>
      <c r="J254" s="511">
        <f t="shared" si="134"/>
        <v>0</v>
      </c>
      <c r="K254" s="590">
        <f t="shared" si="134"/>
        <v>0</v>
      </c>
      <c r="L254" s="555">
        <f t="shared" si="123"/>
        <v>0</v>
      </c>
      <c r="M254" s="555" t="e">
        <f t="shared" si="124"/>
        <v>#DIV/0!</v>
      </c>
    </row>
    <row r="255" spans="1:14" ht="19.5">
      <c r="A255" s="468"/>
      <c r="B255" s="472" t="s">
        <v>546</v>
      </c>
      <c r="C255" s="557"/>
      <c r="D255" s="557"/>
      <c r="E255" s="557"/>
      <c r="F255" s="557"/>
      <c r="G255" s="557"/>
      <c r="H255" s="558"/>
      <c r="I255" s="508">
        <v>28000000</v>
      </c>
      <c r="J255" s="508"/>
      <c r="K255" s="600"/>
      <c r="L255" s="555">
        <f t="shared" si="123"/>
        <v>0</v>
      </c>
      <c r="M255" s="555" t="e">
        <f t="shared" si="124"/>
        <v>#DIV/0!</v>
      </c>
    </row>
    <row r="256" spans="1:14" ht="37.5">
      <c r="A256" s="476"/>
      <c r="B256" s="472" t="s">
        <v>541</v>
      </c>
      <c r="C256" s="557"/>
      <c r="D256" s="557"/>
      <c r="E256" s="557"/>
      <c r="F256" s="557"/>
      <c r="G256" s="557"/>
      <c r="H256" s="558"/>
      <c r="I256" s="523">
        <v>1400000</v>
      </c>
      <c r="J256" s="508"/>
      <c r="K256" s="600"/>
      <c r="L256" s="555">
        <f t="shared" si="123"/>
        <v>0</v>
      </c>
      <c r="M256" s="555" t="e">
        <f t="shared" si="124"/>
        <v>#DIV/0!</v>
      </c>
    </row>
    <row r="257" spans="1:27" ht="18.75">
      <c r="A257" s="461">
        <v>3</v>
      </c>
      <c r="B257" s="462" t="s">
        <v>34</v>
      </c>
      <c r="C257" s="557"/>
      <c r="D257" s="557"/>
      <c r="E257" s="557"/>
      <c r="F257" s="557"/>
      <c r="G257" s="557"/>
      <c r="H257" s="558"/>
      <c r="I257" s="506">
        <f t="shared" ref="I257:K257" si="135">I258+I265+I276</f>
        <v>6250507149</v>
      </c>
      <c r="J257" s="506">
        <f t="shared" si="135"/>
        <v>991200836</v>
      </c>
      <c r="K257" s="593">
        <f t="shared" si="135"/>
        <v>1256869447</v>
      </c>
      <c r="L257" s="555">
        <f t="shared" si="123"/>
        <v>15.857926602940999</v>
      </c>
      <c r="M257" s="555">
        <f t="shared" si="124"/>
        <v>78.862672520672703</v>
      </c>
    </row>
    <row r="258" spans="1:27" ht="18.75">
      <c r="A258" s="461" t="s">
        <v>623</v>
      </c>
      <c r="B258" s="454" t="s">
        <v>7</v>
      </c>
      <c r="C258" s="557"/>
      <c r="D258" s="557"/>
      <c r="E258" s="557"/>
      <c r="F258" s="557"/>
      <c r="G258" s="557"/>
      <c r="H258" s="558"/>
      <c r="I258" s="522">
        <f t="shared" ref="I258:K258" si="136">I259+I263</f>
        <v>4281507149</v>
      </c>
      <c r="J258" s="522">
        <f t="shared" si="136"/>
        <v>919775031</v>
      </c>
      <c r="K258" s="598">
        <f t="shared" si="136"/>
        <v>944751692</v>
      </c>
      <c r="L258" s="555">
        <f t="shared" si="123"/>
        <v>21.482506019284006</v>
      </c>
      <c r="M258" s="555">
        <f t="shared" si="124"/>
        <v>97.356272424648921</v>
      </c>
    </row>
    <row r="259" spans="1:27" ht="18.75">
      <c r="A259" s="461" t="s">
        <v>14</v>
      </c>
      <c r="B259" s="454" t="s">
        <v>67</v>
      </c>
      <c r="C259" s="557"/>
      <c r="D259" s="557"/>
      <c r="E259" s="557"/>
      <c r="F259" s="557"/>
      <c r="G259" s="557"/>
      <c r="H259" s="558"/>
      <c r="I259" s="522">
        <f t="shared" ref="I259:K259" si="137">I260</f>
        <v>3677000000</v>
      </c>
      <c r="J259" s="522">
        <f t="shared" si="137"/>
        <v>919775031</v>
      </c>
      <c r="K259" s="598">
        <f t="shared" si="137"/>
        <v>944751692</v>
      </c>
      <c r="L259" s="555">
        <f t="shared" si="123"/>
        <v>25.014278787054668</v>
      </c>
      <c r="M259" s="555">
        <f t="shared" si="124"/>
        <v>97.356272424648921</v>
      </c>
    </row>
    <row r="260" spans="1:27" ht="18.75">
      <c r="A260" s="461"/>
      <c r="B260" s="471" t="s">
        <v>72</v>
      </c>
      <c r="C260" s="557"/>
      <c r="D260" s="557"/>
      <c r="E260" s="557"/>
      <c r="F260" s="557"/>
      <c r="G260" s="557"/>
      <c r="H260" s="558"/>
      <c r="I260" s="523">
        <f t="shared" ref="I260:K260" si="138">I261+I262</f>
        <v>3677000000</v>
      </c>
      <c r="J260" s="523">
        <f t="shared" si="138"/>
        <v>919775031</v>
      </c>
      <c r="K260" s="599">
        <f t="shared" si="138"/>
        <v>944751692</v>
      </c>
      <c r="L260" s="555">
        <f t="shared" si="123"/>
        <v>25.014278787054668</v>
      </c>
      <c r="M260" s="555">
        <f t="shared" si="124"/>
        <v>97.356272424648921</v>
      </c>
    </row>
    <row r="261" spans="1:27" s="429" customFormat="1" ht="18.75">
      <c r="A261" s="461"/>
      <c r="B261" s="472" t="s">
        <v>40</v>
      </c>
      <c r="C261" s="573"/>
      <c r="D261" s="573"/>
      <c r="E261" s="573"/>
      <c r="F261" s="573"/>
      <c r="G261" s="573"/>
      <c r="H261" s="574"/>
      <c r="I261" s="529">
        <v>2830000000</v>
      </c>
      <c r="J261" s="508">
        <v>727296368</v>
      </c>
      <c r="K261" s="600">
        <v>702704389</v>
      </c>
      <c r="L261" s="555">
        <f t="shared" si="123"/>
        <v>25.699518303886926</v>
      </c>
      <c r="M261" s="555">
        <f t="shared" si="124"/>
        <v>103.49961938262491</v>
      </c>
      <c r="R261" s="430"/>
      <c r="S261" s="430"/>
    </row>
    <row r="262" spans="1:27" s="267" customFormat="1" ht="18.75">
      <c r="A262" s="461"/>
      <c r="B262" s="481" t="s">
        <v>10</v>
      </c>
      <c r="C262" s="557"/>
      <c r="D262" s="557"/>
      <c r="E262" s="557"/>
      <c r="F262" s="557"/>
      <c r="G262" s="557"/>
      <c r="H262" s="558"/>
      <c r="I262" s="529">
        <v>847000000</v>
      </c>
      <c r="J262" s="508">
        <v>192478663</v>
      </c>
      <c r="K262" s="600">
        <v>242047303</v>
      </c>
      <c r="L262" s="555">
        <f t="shared" si="123"/>
        <v>22.72475360094451</v>
      </c>
      <c r="M262" s="555">
        <f t="shared" si="124"/>
        <v>79.521093858252982</v>
      </c>
      <c r="R262" s="422"/>
      <c r="S262" s="422"/>
    </row>
    <row r="263" spans="1:27" s="267" customFormat="1" ht="18.75">
      <c r="A263" s="461" t="s">
        <v>15</v>
      </c>
      <c r="B263" s="473" t="s">
        <v>69</v>
      </c>
      <c r="C263" s="557"/>
      <c r="D263" s="557"/>
      <c r="E263" s="557"/>
      <c r="F263" s="557"/>
      <c r="G263" s="557"/>
      <c r="H263" s="558"/>
      <c r="I263" s="506">
        <f t="shared" ref="I263:K263" si="139">I264</f>
        <v>604507149</v>
      </c>
      <c r="J263" s="506">
        <f t="shared" si="139"/>
        <v>0</v>
      </c>
      <c r="K263" s="593">
        <f t="shared" si="139"/>
        <v>0</v>
      </c>
      <c r="L263" s="555">
        <f t="shared" si="123"/>
        <v>0</v>
      </c>
      <c r="M263" s="555" t="e">
        <f t="shared" si="124"/>
        <v>#DIV/0!</v>
      </c>
      <c r="R263" s="422"/>
      <c r="S263" s="422"/>
    </row>
    <row r="264" spans="1:27" ht="37.5">
      <c r="A264" s="461"/>
      <c r="B264" s="471" t="s">
        <v>518</v>
      </c>
      <c r="C264" s="567">
        <v>1030702</v>
      </c>
      <c r="D264" s="567">
        <v>412</v>
      </c>
      <c r="E264" s="567"/>
      <c r="F264" s="567"/>
      <c r="G264" s="567"/>
      <c r="H264" s="568"/>
      <c r="I264" s="529">
        <v>604507149</v>
      </c>
      <c r="J264" s="508"/>
      <c r="K264" s="600"/>
      <c r="L264" s="555">
        <f t="shared" si="123"/>
        <v>0</v>
      </c>
      <c r="M264" s="555" t="e">
        <f t="shared" si="124"/>
        <v>#DIV/0!</v>
      </c>
      <c r="N264" s="129">
        <f>+I264+I354</f>
        <v>1214507149</v>
      </c>
    </row>
    <row r="265" spans="1:27" ht="18.75">
      <c r="A265" s="461" t="s">
        <v>624</v>
      </c>
      <c r="B265" s="454" t="s">
        <v>461</v>
      </c>
      <c r="C265" s="269">
        <v>1030702</v>
      </c>
      <c r="D265" s="269">
        <v>412</v>
      </c>
      <c r="E265" s="269">
        <v>280</v>
      </c>
      <c r="F265" s="269"/>
      <c r="G265" s="269"/>
      <c r="H265" s="271"/>
      <c r="I265" s="522">
        <f t="shared" ref="I265:K265" si="140">SUM(I266:I275)</f>
        <v>1969000000</v>
      </c>
      <c r="J265" s="522">
        <f t="shared" si="140"/>
        <v>71425805</v>
      </c>
      <c r="K265" s="598">
        <f t="shared" si="140"/>
        <v>312117755</v>
      </c>
      <c r="L265" s="555">
        <f t="shared" si="123"/>
        <v>3.6275167597765363</v>
      </c>
      <c r="M265" s="555">
        <f t="shared" si="124"/>
        <v>22.884249247531592</v>
      </c>
    </row>
    <row r="266" spans="1:27" s="171" customFormat="1" ht="18.75">
      <c r="A266" s="470" t="s">
        <v>14</v>
      </c>
      <c r="B266" s="463" t="s">
        <v>42</v>
      </c>
      <c r="C266" s="577"/>
      <c r="D266" s="577"/>
      <c r="E266" s="577"/>
      <c r="F266" s="577"/>
      <c r="G266" s="577"/>
      <c r="H266" s="578"/>
      <c r="I266" s="509">
        <v>551000000</v>
      </c>
      <c r="J266" s="508"/>
      <c r="K266" s="600">
        <v>108621000</v>
      </c>
      <c r="L266" s="555">
        <f t="shared" si="123"/>
        <v>0</v>
      </c>
      <c r="M266" s="555">
        <f t="shared" si="124"/>
        <v>0</v>
      </c>
      <c r="R266" s="423"/>
      <c r="S266" s="423"/>
      <c r="AA266" s="618"/>
    </row>
    <row r="267" spans="1:27" s="141" customFormat="1" ht="37.5">
      <c r="A267" s="470" t="s">
        <v>15</v>
      </c>
      <c r="B267" s="463" t="s">
        <v>356</v>
      </c>
      <c r="C267" s="269">
        <v>1030702</v>
      </c>
      <c r="D267" s="269">
        <v>412</v>
      </c>
      <c r="E267" s="269">
        <v>282</v>
      </c>
      <c r="F267" s="269">
        <v>13</v>
      </c>
      <c r="G267" s="269"/>
      <c r="H267" s="271">
        <v>200</v>
      </c>
      <c r="I267" s="509">
        <v>100000000</v>
      </c>
      <c r="J267" s="508">
        <v>33175805</v>
      </c>
      <c r="K267" s="600"/>
      <c r="L267" s="555">
        <f t="shared" si="123"/>
        <v>33.175805000000004</v>
      </c>
      <c r="M267" s="555" t="e">
        <f t="shared" si="124"/>
        <v>#DIV/0!</v>
      </c>
      <c r="R267" s="417"/>
      <c r="S267" s="417"/>
      <c r="AA267" s="268"/>
    </row>
    <row r="268" spans="1:27" ht="18.75">
      <c r="A268" s="470" t="s">
        <v>24</v>
      </c>
      <c r="B268" s="463" t="s">
        <v>445</v>
      </c>
      <c r="C268" s="557"/>
      <c r="D268" s="557"/>
      <c r="E268" s="557"/>
      <c r="F268" s="557"/>
      <c r="G268" s="557"/>
      <c r="H268" s="558"/>
      <c r="I268" s="509">
        <v>83000000</v>
      </c>
      <c r="J268" s="508">
        <v>19050000</v>
      </c>
      <c r="K268" s="600"/>
      <c r="L268" s="555">
        <f t="shared" si="123"/>
        <v>22.951807228915662</v>
      </c>
      <c r="M268" s="555" t="e">
        <f t="shared" si="124"/>
        <v>#DIV/0!</v>
      </c>
    </row>
    <row r="269" spans="1:27" ht="56.25">
      <c r="A269" s="470" t="s">
        <v>313</v>
      </c>
      <c r="B269" s="463" t="s">
        <v>535</v>
      </c>
      <c r="C269" s="437"/>
      <c r="D269" s="437"/>
      <c r="E269" s="437"/>
      <c r="F269" s="437"/>
      <c r="G269" s="437"/>
      <c r="H269" s="554"/>
      <c r="I269" s="508">
        <v>1036000000</v>
      </c>
      <c r="J269" s="508">
        <v>19200000</v>
      </c>
      <c r="K269" s="600">
        <v>44340000</v>
      </c>
      <c r="L269" s="555">
        <f t="shared" si="123"/>
        <v>1.8532818532818531</v>
      </c>
      <c r="M269" s="555">
        <f t="shared" si="124"/>
        <v>43.301759133964815</v>
      </c>
    </row>
    <row r="270" spans="1:27" ht="37.5">
      <c r="A270" s="470" t="s">
        <v>314</v>
      </c>
      <c r="B270" s="463" t="s">
        <v>355</v>
      </c>
      <c r="C270" s="437"/>
      <c r="D270" s="437"/>
      <c r="E270" s="437"/>
      <c r="F270" s="437"/>
      <c r="G270" s="437"/>
      <c r="H270" s="554"/>
      <c r="I270" s="523">
        <v>19000000</v>
      </c>
      <c r="J270" s="508"/>
      <c r="K270" s="600"/>
      <c r="L270" s="555">
        <f t="shared" si="123"/>
        <v>0</v>
      </c>
      <c r="M270" s="555" t="e">
        <f t="shared" si="124"/>
        <v>#DIV/0!</v>
      </c>
      <c r="N270" s="542"/>
    </row>
    <row r="271" spans="1:27" ht="18.75">
      <c r="A271" s="470" t="s">
        <v>315</v>
      </c>
      <c r="B271" s="463" t="s">
        <v>44</v>
      </c>
      <c r="C271" s="557"/>
      <c r="D271" s="557"/>
      <c r="E271" s="557"/>
      <c r="F271" s="557"/>
      <c r="G271" s="557"/>
      <c r="H271" s="558"/>
      <c r="I271" s="523">
        <v>180000000</v>
      </c>
      <c r="J271" s="508"/>
      <c r="K271" s="600"/>
      <c r="L271" s="555">
        <f t="shared" si="123"/>
        <v>0</v>
      </c>
      <c r="M271" s="555" t="e">
        <f t="shared" si="124"/>
        <v>#DIV/0!</v>
      </c>
    </row>
    <row r="272" spans="1:27" s="141" customFormat="1" ht="18.75">
      <c r="A272" s="470" t="s">
        <v>316</v>
      </c>
      <c r="B272" s="463" t="s">
        <v>704</v>
      </c>
      <c r="C272" s="269">
        <v>1030702</v>
      </c>
      <c r="D272" s="269">
        <v>412</v>
      </c>
      <c r="E272" s="269">
        <v>282</v>
      </c>
      <c r="F272" s="269">
        <v>14</v>
      </c>
      <c r="G272" s="269"/>
      <c r="H272" s="271">
        <v>200</v>
      </c>
      <c r="I272" s="523">
        <v>0</v>
      </c>
      <c r="J272" s="508"/>
      <c r="K272" s="600">
        <v>111215000</v>
      </c>
      <c r="L272" s="555" t="e">
        <f t="shared" si="123"/>
        <v>#DIV/0!</v>
      </c>
      <c r="M272" s="555">
        <f t="shared" si="124"/>
        <v>0</v>
      </c>
      <c r="R272" s="417"/>
      <c r="S272" s="417"/>
      <c r="AA272" s="268"/>
    </row>
    <row r="273" spans="1:27" ht="18.75">
      <c r="A273" s="470" t="s">
        <v>317</v>
      </c>
      <c r="B273" s="463" t="s">
        <v>705</v>
      </c>
      <c r="C273" s="557"/>
      <c r="D273" s="557"/>
      <c r="E273" s="557"/>
      <c r="F273" s="557" t="s">
        <v>339</v>
      </c>
      <c r="G273" s="557"/>
      <c r="H273" s="558">
        <v>200</v>
      </c>
      <c r="I273" s="512">
        <v>0</v>
      </c>
      <c r="J273" s="508"/>
      <c r="K273" s="600">
        <v>12500000</v>
      </c>
      <c r="L273" s="555" t="e">
        <f t="shared" si="123"/>
        <v>#DIV/0!</v>
      </c>
      <c r="M273" s="555">
        <f t="shared" si="124"/>
        <v>0</v>
      </c>
    </row>
    <row r="274" spans="1:27" ht="18.75">
      <c r="A274" s="470" t="s">
        <v>318</v>
      </c>
      <c r="B274" s="463" t="s">
        <v>706</v>
      </c>
      <c r="C274" s="269">
        <v>1030702</v>
      </c>
      <c r="D274" s="269">
        <v>412</v>
      </c>
      <c r="E274" s="269">
        <v>282</v>
      </c>
      <c r="F274" s="269">
        <v>12</v>
      </c>
      <c r="G274" s="269"/>
      <c r="H274" s="271">
        <v>200</v>
      </c>
      <c r="I274" s="512">
        <v>0</v>
      </c>
      <c r="J274" s="508"/>
      <c r="K274" s="600">
        <v>31776755</v>
      </c>
      <c r="L274" s="555" t="e">
        <f t="shared" si="123"/>
        <v>#DIV/0!</v>
      </c>
      <c r="M274" s="555">
        <f t="shared" si="124"/>
        <v>0</v>
      </c>
    </row>
    <row r="275" spans="1:27" ht="37.5">
      <c r="A275" s="470" t="s">
        <v>319</v>
      </c>
      <c r="B275" s="463" t="s">
        <v>707</v>
      </c>
      <c r="C275" s="558"/>
      <c r="D275" s="558"/>
      <c r="E275" s="558"/>
      <c r="F275" s="558"/>
      <c r="G275" s="558"/>
      <c r="H275" s="558"/>
      <c r="I275" s="506">
        <v>0</v>
      </c>
      <c r="J275" s="508"/>
      <c r="K275" s="600">
        <v>3665000</v>
      </c>
      <c r="L275" s="555" t="e">
        <f t="shared" si="123"/>
        <v>#DIV/0!</v>
      </c>
      <c r="M275" s="555">
        <f t="shared" si="124"/>
        <v>0</v>
      </c>
    </row>
    <row r="276" spans="1:27" ht="18.75">
      <c r="A276" s="461" t="s">
        <v>708</v>
      </c>
      <c r="B276" s="487" t="s">
        <v>687</v>
      </c>
      <c r="C276" s="558"/>
      <c r="D276" s="558"/>
      <c r="E276" s="558"/>
      <c r="F276" s="558"/>
      <c r="G276" s="558"/>
      <c r="H276" s="558"/>
      <c r="I276" s="506">
        <f t="shared" ref="I276:K276" si="141">+I277</f>
        <v>0</v>
      </c>
      <c r="J276" s="506">
        <f t="shared" si="141"/>
        <v>0</v>
      </c>
      <c r="K276" s="593">
        <f t="shared" si="141"/>
        <v>0</v>
      </c>
      <c r="L276" s="555" t="e">
        <f t="shared" si="123"/>
        <v>#DIV/0!</v>
      </c>
      <c r="M276" s="555" t="e">
        <f t="shared" si="124"/>
        <v>#DIV/0!</v>
      </c>
    </row>
    <row r="277" spans="1:27" ht="37.5">
      <c r="A277" s="470"/>
      <c r="B277" s="463" t="s">
        <v>709</v>
      </c>
      <c r="C277" s="558"/>
      <c r="D277" s="558"/>
      <c r="E277" s="558"/>
      <c r="F277" s="558"/>
      <c r="G277" s="558"/>
      <c r="H277" s="558"/>
      <c r="I277" s="522">
        <v>0</v>
      </c>
      <c r="J277" s="508">
        <v>0</v>
      </c>
      <c r="K277" s="600">
        <v>0</v>
      </c>
      <c r="L277" s="555" t="e">
        <f t="shared" si="123"/>
        <v>#DIV/0!</v>
      </c>
      <c r="M277" s="555" t="e">
        <f t="shared" si="124"/>
        <v>#DIV/0!</v>
      </c>
    </row>
    <row r="278" spans="1:27" s="141" customFormat="1" ht="18.75">
      <c r="A278" s="461">
        <v>4</v>
      </c>
      <c r="B278" s="462" t="s">
        <v>519</v>
      </c>
      <c r="C278" s="554"/>
      <c r="D278" s="554"/>
      <c r="E278" s="554"/>
      <c r="F278" s="554"/>
      <c r="G278" s="554"/>
      <c r="H278" s="554"/>
      <c r="I278" s="506">
        <f t="shared" ref="I278:K279" si="142">+I279</f>
        <v>100000000</v>
      </c>
      <c r="J278" s="506">
        <f t="shared" si="142"/>
        <v>0</v>
      </c>
      <c r="K278" s="593">
        <f t="shared" si="142"/>
        <v>0</v>
      </c>
      <c r="L278" s="555">
        <f t="shared" si="123"/>
        <v>0</v>
      </c>
      <c r="M278" s="555" t="e">
        <f t="shared" si="124"/>
        <v>#DIV/0!</v>
      </c>
      <c r="R278" s="417"/>
      <c r="S278" s="417"/>
      <c r="AA278" s="268"/>
    </row>
    <row r="279" spans="1:27" s="141" customFormat="1" ht="18.75">
      <c r="A279" s="461"/>
      <c r="B279" s="462" t="s">
        <v>514</v>
      </c>
      <c r="C279" s="554"/>
      <c r="D279" s="554"/>
      <c r="E279" s="554"/>
      <c r="F279" s="554"/>
      <c r="G279" s="554"/>
      <c r="H279" s="554"/>
      <c r="I279" s="506">
        <f t="shared" si="142"/>
        <v>100000000</v>
      </c>
      <c r="J279" s="506">
        <f t="shared" si="142"/>
        <v>0</v>
      </c>
      <c r="K279" s="593">
        <f t="shared" si="142"/>
        <v>0</v>
      </c>
      <c r="L279" s="555">
        <f t="shared" si="123"/>
        <v>0</v>
      </c>
      <c r="M279" s="555" t="e">
        <f t="shared" si="124"/>
        <v>#DIV/0!</v>
      </c>
      <c r="R279" s="417"/>
      <c r="S279" s="417"/>
      <c r="AA279" s="268"/>
    </row>
    <row r="280" spans="1:27" s="141" customFormat="1" ht="18.75">
      <c r="A280" s="461"/>
      <c r="B280" s="471" t="s">
        <v>45</v>
      </c>
      <c r="C280" s="554"/>
      <c r="D280" s="554"/>
      <c r="E280" s="554"/>
      <c r="F280" s="554"/>
      <c r="G280" s="554"/>
      <c r="H280" s="554"/>
      <c r="I280" s="523">
        <v>100000000</v>
      </c>
      <c r="J280" s="508">
        <v>0</v>
      </c>
      <c r="K280" s="600">
        <v>0</v>
      </c>
      <c r="L280" s="555">
        <f t="shared" si="123"/>
        <v>0</v>
      </c>
      <c r="M280" s="555" t="e">
        <f t="shared" si="124"/>
        <v>#DIV/0!</v>
      </c>
      <c r="R280" s="417"/>
      <c r="S280" s="417"/>
      <c r="AA280" s="268"/>
    </row>
    <row r="281" spans="1:27" s="411" customFormat="1" ht="18.75">
      <c r="A281" s="466" t="s">
        <v>102</v>
      </c>
      <c r="B281" s="467" t="s">
        <v>306</v>
      </c>
      <c r="C281" s="271"/>
      <c r="D281" s="271"/>
      <c r="E281" s="271"/>
      <c r="F281" s="271"/>
      <c r="G281" s="271"/>
      <c r="H281" s="271"/>
      <c r="I281" s="520">
        <f t="shared" ref="I281:K281" si="143">+I282+I301+I305+I333</f>
        <v>25874878800</v>
      </c>
      <c r="J281" s="520">
        <f t="shared" si="143"/>
        <v>3734633946</v>
      </c>
      <c r="K281" s="596">
        <f t="shared" si="143"/>
        <v>3626477740</v>
      </c>
      <c r="L281" s="555">
        <f t="shared" si="123"/>
        <v>14.433435514295045</v>
      </c>
      <c r="M281" s="555">
        <f t="shared" si="124"/>
        <v>102.98240369179821</v>
      </c>
      <c r="R281" s="425"/>
      <c r="S281" s="425"/>
    </row>
    <row r="282" spans="1:27" s="268" customFormat="1" ht="18.75">
      <c r="A282" s="461">
        <v>1</v>
      </c>
      <c r="B282" s="462" t="s">
        <v>6</v>
      </c>
      <c r="C282" s="554"/>
      <c r="D282" s="554"/>
      <c r="E282" s="554"/>
      <c r="F282" s="554"/>
      <c r="G282" s="554"/>
      <c r="H282" s="554"/>
      <c r="I282" s="506">
        <f t="shared" ref="I282:K282" si="144">I283+I291</f>
        <v>7211768800</v>
      </c>
      <c r="J282" s="506">
        <f t="shared" si="144"/>
        <v>1524218837</v>
      </c>
      <c r="K282" s="593">
        <f t="shared" si="144"/>
        <v>1706588248</v>
      </c>
      <c r="L282" s="555">
        <f t="shared" si="123"/>
        <v>21.135159477103592</v>
      </c>
      <c r="M282" s="555">
        <f t="shared" si="124"/>
        <v>89.313801310086134</v>
      </c>
      <c r="R282" s="421"/>
      <c r="S282" s="421"/>
    </row>
    <row r="283" spans="1:27" s="268" customFormat="1" ht="18.75">
      <c r="A283" s="461" t="s">
        <v>8</v>
      </c>
      <c r="B283" s="454" t="s">
        <v>7</v>
      </c>
      <c r="C283" s="554"/>
      <c r="D283" s="554"/>
      <c r="E283" s="554"/>
      <c r="F283" s="554"/>
      <c r="G283" s="554"/>
      <c r="H283" s="554"/>
      <c r="I283" s="522">
        <f t="shared" ref="I283:K283" si="145">I284+I289</f>
        <v>2813768800</v>
      </c>
      <c r="J283" s="522">
        <f t="shared" si="145"/>
        <v>670914833</v>
      </c>
      <c r="K283" s="598">
        <f t="shared" si="145"/>
        <v>703274482</v>
      </c>
      <c r="L283" s="555">
        <f t="shared" si="123"/>
        <v>23.843992903752433</v>
      </c>
      <c r="M283" s="555">
        <f t="shared" si="124"/>
        <v>95.398717026107022</v>
      </c>
      <c r="R283" s="421"/>
      <c r="S283" s="421"/>
    </row>
    <row r="284" spans="1:27" ht="18.75">
      <c r="A284" s="461" t="s">
        <v>14</v>
      </c>
      <c r="B284" s="454" t="s">
        <v>67</v>
      </c>
      <c r="C284" s="567">
        <v>1110440</v>
      </c>
      <c r="D284" s="567">
        <v>412</v>
      </c>
      <c r="E284" s="567"/>
      <c r="F284" s="567"/>
      <c r="G284" s="567"/>
      <c r="H284" s="568"/>
      <c r="I284" s="522">
        <f t="shared" ref="I284:K284" si="146">+I285+I288</f>
        <v>2452000000</v>
      </c>
      <c r="J284" s="522">
        <f t="shared" si="146"/>
        <v>670914833</v>
      </c>
      <c r="K284" s="598">
        <f t="shared" si="146"/>
        <v>703274482</v>
      </c>
      <c r="L284" s="555">
        <f t="shared" si="123"/>
        <v>27.361942618270803</v>
      </c>
      <c r="M284" s="555">
        <f t="shared" si="124"/>
        <v>95.398717026107022</v>
      </c>
      <c r="N284" s="129">
        <f>+I284+I349</f>
        <v>2512000000</v>
      </c>
    </row>
    <row r="285" spans="1:27" ht="18.75">
      <c r="A285" s="470" t="s">
        <v>96</v>
      </c>
      <c r="B285" s="471" t="s">
        <v>46</v>
      </c>
      <c r="C285" s="269">
        <v>1110440</v>
      </c>
      <c r="D285" s="269">
        <v>412</v>
      </c>
      <c r="E285" s="269">
        <v>280</v>
      </c>
      <c r="F285" s="269"/>
      <c r="G285" s="269"/>
      <c r="H285" s="271"/>
      <c r="I285" s="523">
        <f t="shared" ref="I285:K285" si="147">I286+I287</f>
        <v>2233000000</v>
      </c>
      <c r="J285" s="523">
        <f t="shared" si="147"/>
        <v>624102158</v>
      </c>
      <c r="K285" s="599">
        <f t="shared" si="147"/>
        <v>666934954</v>
      </c>
      <c r="L285" s="555">
        <f t="shared" si="123"/>
        <v>27.949044245409766</v>
      </c>
      <c r="M285" s="555">
        <f t="shared" si="124"/>
        <v>93.577665146637372</v>
      </c>
    </row>
    <row r="286" spans="1:27" ht="18.75">
      <c r="A286" s="470"/>
      <c r="B286" s="472" t="s">
        <v>35</v>
      </c>
      <c r="C286" s="269"/>
      <c r="D286" s="269"/>
      <c r="E286" s="269"/>
      <c r="F286" s="269"/>
      <c r="G286" s="269"/>
      <c r="H286" s="271"/>
      <c r="I286" s="523">
        <v>1731000000</v>
      </c>
      <c r="J286" s="508">
        <v>497747160</v>
      </c>
      <c r="K286" s="600">
        <v>473530974</v>
      </c>
      <c r="L286" s="555">
        <f t="shared" si="123"/>
        <v>28.75489081455806</v>
      </c>
      <c r="M286" s="555">
        <f t="shared" si="124"/>
        <v>105.1139602960798</v>
      </c>
    </row>
    <row r="287" spans="1:27" ht="18.75">
      <c r="A287" s="470"/>
      <c r="B287" s="472" t="s">
        <v>10</v>
      </c>
      <c r="C287" s="269">
        <v>1110440</v>
      </c>
      <c r="D287" s="269">
        <v>412</v>
      </c>
      <c r="E287" s="269">
        <v>283</v>
      </c>
      <c r="F287" s="269">
        <v>13</v>
      </c>
      <c r="G287" s="269"/>
      <c r="H287" s="271">
        <v>200</v>
      </c>
      <c r="I287" s="525">
        <v>502000000</v>
      </c>
      <c r="J287" s="508">
        <v>126354998</v>
      </c>
      <c r="K287" s="600">
        <v>193403980</v>
      </c>
      <c r="L287" s="555">
        <f t="shared" si="123"/>
        <v>25.170318326693224</v>
      </c>
      <c r="M287" s="555">
        <f t="shared" si="124"/>
        <v>65.33216017581438</v>
      </c>
    </row>
    <row r="288" spans="1:27" ht="37.5">
      <c r="A288" s="470" t="s">
        <v>98</v>
      </c>
      <c r="B288" s="471" t="s">
        <v>352</v>
      </c>
      <c r="C288" s="557"/>
      <c r="D288" s="557"/>
      <c r="E288" s="557"/>
      <c r="F288" s="557"/>
      <c r="G288" s="557"/>
      <c r="H288" s="558"/>
      <c r="I288" s="525">
        <v>219000000</v>
      </c>
      <c r="J288" s="508">
        <v>46812675</v>
      </c>
      <c r="K288" s="600">
        <v>36339528</v>
      </c>
      <c r="L288" s="555">
        <f t="shared" ref="L288:L351" si="148">+J288/I288*100</f>
        <v>21.375650684931507</v>
      </c>
      <c r="M288" s="555">
        <f t="shared" ref="M288:M351" si="149">+J288/K288*100</f>
        <v>128.82026150697391</v>
      </c>
    </row>
    <row r="289" spans="1:27" ht="18.75">
      <c r="A289" s="461" t="s">
        <v>15</v>
      </c>
      <c r="B289" s="473" t="s">
        <v>69</v>
      </c>
      <c r="C289" s="437"/>
      <c r="D289" s="437"/>
      <c r="E289" s="437"/>
      <c r="F289" s="437"/>
      <c r="G289" s="437"/>
      <c r="H289" s="554"/>
      <c r="I289" s="506">
        <f t="shared" ref="I289:K289" si="150">I290</f>
        <v>361768800</v>
      </c>
      <c r="J289" s="506">
        <f t="shared" si="150"/>
        <v>0</v>
      </c>
      <c r="K289" s="593">
        <f t="shared" si="150"/>
        <v>0</v>
      </c>
      <c r="L289" s="555">
        <f t="shared" si="148"/>
        <v>0</v>
      </c>
      <c r="M289" s="555" t="e">
        <f t="shared" si="149"/>
        <v>#DIV/0!</v>
      </c>
    </row>
    <row r="290" spans="1:27" ht="37.5">
      <c r="A290" s="461"/>
      <c r="B290" s="471" t="s">
        <v>512</v>
      </c>
      <c r="C290" s="437"/>
      <c r="D290" s="437"/>
      <c r="E290" s="437"/>
      <c r="F290" s="437"/>
      <c r="G290" s="437"/>
      <c r="H290" s="554"/>
      <c r="I290" s="523">
        <v>361768800</v>
      </c>
      <c r="J290" s="508"/>
      <c r="K290" s="600"/>
      <c r="L290" s="555">
        <f t="shared" si="148"/>
        <v>0</v>
      </c>
      <c r="M290" s="555" t="e">
        <f t="shared" si="149"/>
        <v>#DIV/0!</v>
      </c>
    </row>
    <row r="291" spans="1:27" s="145" customFormat="1" ht="18.75">
      <c r="A291" s="461" t="s">
        <v>9</v>
      </c>
      <c r="B291" s="454" t="s">
        <v>461</v>
      </c>
      <c r="C291" s="269">
        <v>1110440</v>
      </c>
      <c r="D291" s="269">
        <v>412</v>
      </c>
      <c r="E291" s="269">
        <v>283</v>
      </c>
      <c r="F291" s="269">
        <v>14</v>
      </c>
      <c r="G291" s="269"/>
      <c r="H291" s="271">
        <v>200</v>
      </c>
      <c r="I291" s="522">
        <f t="shared" ref="I291:K291" si="151">+I292+I293+I300</f>
        <v>4398000000</v>
      </c>
      <c r="J291" s="522">
        <f t="shared" si="151"/>
        <v>853304004</v>
      </c>
      <c r="K291" s="598">
        <f t="shared" si="151"/>
        <v>1003313766</v>
      </c>
      <c r="L291" s="555">
        <f t="shared" si="148"/>
        <v>19.402091950886767</v>
      </c>
      <c r="M291" s="555">
        <f t="shared" si="149"/>
        <v>85.048569342563979</v>
      </c>
      <c r="R291" s="418"/>
      <c r="S291" s="418"/>
      <c r="AA291" s="429"/>
    </row>
    <row r="292" spans="1:27" ht="18.75">
      <c r="A292" s="470" t="s">
        <v>14</v>
      </c>
      <c r="B292" s="474" t="s">
        <v>36</v>
      </c>
      <c r="C292" s="437"/>
      <c r="D292" s="437"/>
      <c r="E292" s="437"/>
      <c r="F292" s="557" t="s">
        <v>339</v>
      </c>
      <c r="G292" s="437"/>
      <c r="H292" s="554"/>
      <c r="I292" s="508">
        <v>54000000</v>
      </c>
      <c r="J292" s="508"/>
      <c r="K292" s="600">
        <v>10200000</v>
      </c>
      <c r="L292" s="555">
        <f t="shared" si="148"/>
        <v>0</v>
      </c>
      <c r="M292" s="555">
        <f t="shared" si="149"/>
        <v>0</v>
      </c>
    </row>
    <row r="293" spans="1:27" ht="18.75">
      <c r="A293" s="470" t="s">
        <v>15</v>
      </c>
      <c r="B293" s="474" t="s">
        <v>446</v>
      </c>
      <c r="C293" s="269">
        <v>1110440</v>
      </c>
      <c r="D293" s="269">
        <v>412</v>
      </c>
      <c r="E293" s="269">
        <v>283</v>
      </c>
      <c r="F293" s="269">
        <v>12</v>
      </c>
      <c r="G293" s="269"/>
      <c r="H293" s="271">
        <v>200</v>
      </c>
      <c r="I293" s="524">
        <f t="shared" ref="I293:K293" si="152">SUM(I294:I299)</f>
        <v>4344000000</v>
      </c>
      <c r="J293" s="524">
        <f t="shared" si="152"/>
        <v>853304004</v>
      </c>
      <c r="K293" s="601">
        <f t="shared" si="152"/>
        <v>882275646</v>
      </c>
      <c r="L293" s="555">
        <f t="shared" si="148"/>
        <v>19.64327817679558</v>
      </c>
      <c r="M293" s="555">
        <f t="shared" si="149"/>
        <v>96.716259580398756</v>
      </c>
    </row>
    <row r="294" spans="1:27" ht="18.75">
      <c r="A294" s="470"/>
      <c r="B294" s="471" t="s">
        <v>351</v>
      </c>
      <c r="C294" s="437"/>
      <c r="D294" s="437"/>
      <c r="E294" s="437"/>
      <c r="F294" s="437"/>
      <c r="G294" s="437"/>
      <c r="H294" s="554"/>
      <c r="I294" s="508">
        <v>41000000</v>
      </c>
      <c r="J294" s="508">
        <v>7400200</v>
      </c>
      <c r="K294" s="600">
        <v>14626000</v>
      </c>
      <c r="L294" s="555">
        <f t="shared" si="148"/>
        <v>18.049268292682928</v>
      </c>
      <c r="M294" s="555">
        <f t="shared" si="149"/>
        <v>50.596198550526459</v>
      </c>
    </row>
    <row r="295" spans="1:27" ht="18.75">
      <c r="A295" s="470"/>
      <c r="B295" s="482" t="s">
        <v>357</v>
      </c>
      <c r="C295" s="437"/>
      <c r="D295" s="437"/>
      <c r="E295" s="437"/>
      <c r="F295" s="437"/>
      <c r="G295" s="437"/>
      <c r="H295" s="554"/>
      <c r="I295" s="508">
        <v>16000000</v>
      </c>
      <c r="J295" s="508"/>
      <c r="K295" s="600"/>
      <c r="L295" s="555">
        <f t="shared" si="148"/>
        <v>0</v>
      </c>
      <c r="M295" s="555" t="e">
        <f t="shared" si="149"/>
        <v>#DIV/0!</v>
      </c>
    </row>
    <row r="296" spans="1:27" s="145" customFormat="1" ht="18.75">
      <c r="A296" s="470"/>
      <c r="B296" s="471" t="s">
        <v>350</v>
      </c>
      <c r="C296" s="269"/>
      <c r="D296" s="269"/>
      <c r="E296" s="269"/>
      <c r="F296" s="269"/>
      <c r="G296" s="269"/>
      <c r="H296" s="271"/>
      <c r="I296" s="508">
        <v>10000000</v>
      </c>
      <c r="J296" s="508"/>
      <c r="K296" s="600"/>
      <c r="L296" s="555">
        <f t="shared" si="148"/>
        <v>0</v>
      </c>
      <c r="M296" s="555" t="e">
        <f t="shared" si="149"/>
        <v>#DIV/0!</v>
      </c>
      <c r="R296" s="418"/>
      <c r="S296" s="418"/>
      <c r="AA296" s="429"/>
    </row>
    <row r="297" spans="1:27" ht="18.75">
      <c r="A297" s="470"/>
      <c r="B297" s="482" t="s">
        <v>448</v>
      </c>
      <c r="C297" s="437"/>
      <c r="D297" s="437"/>
      <c r="E297" s="437"/>
      <c r="F297" s="437"/>
      <c r="G297" s="437"/>
      <c r="H297" s="554"/>
      <c r="I297" s="523">
        <v>149000000</v>
      </c>
      <c r="J297" s="508">
        <v>13458000</v>
      </c>
      <c r="K297" s="600">
        <v>6500000</v>
      </c>
      <c r="L297" s="555">
        <f t="shared" si="148"/>
        <v>9.0322147651006706</v>
      </c>
      <c r="M297" s="555">
        <f t="shared" si="149"/>
        <v>207.04615384615383</v>
      </c>
    </row>
    <row r="298" spans="1:27" ht="18.75">
      <c r="A298" s="470"/>
      <c r="B298" s="482" t="s">
        <v>47</v>
      </c>
      <c r="C298" s="437"/>
      <c r="D298" s="437"/>
      <c r="E298" s="437"/>
      <c r="F298" s="437"/>
      <c r="G298" s="437"/>
      <c r="H298" s="554"/>
      <c r="I298" s="531">
        <v>3628000000</v>
      </c>
      <c r="J298" s="508">
        <v>832445804</v>
      </c>
      <c r="K298" s="600">
        <v>861149646</v>
      </c>
      <c r="L298" s="555">
        <f t="shared" si="148"/>
        <v>22.945033186328555</v>
      </c>
      <c r="M298" s="555">
        <f t="shared" si="149"/>
        <v>96.666799767807149</v>
      </c>
    </row>
    <row r="299" spans="1:27" ht="18.75">
      <c r="A299" s="470"/>
      <c r="B299" s="471" t="s">
        <v>506</v>
      </c>
      <c r="C299" s="437"/>
      <c r="D299" s="437"/>
      <c r="E299" s="437"/>
      <c r="F299" s="437"/>
      <c r="G299" s="437"/>
      <c r="H299" s="554"/>
      <c r="I299" s="508">
        <v>500000000</v>
      </c>
      <c r="J299" s="508"/>
      <c r="K299" s="600"/>
      <c r="L299" s="555">
        <f t="shared" si="148"/>
        <v>0</v>
      </c>
      <c r="M299" s="555" t="e">
        <f t="shared" si="149"/>
        <v>#DIV/0!</v>
      </c>
    </row>
    <row r="300" spans="1:27" ht="37.5">
      <c r="A300" s="468" t="s">
        <v>24</v>
      </c>
      <c r="B300" s="481" t="s">
        <v>710</v>
      </c>
      <c r="C300" s="437"/>
      <c r="D300" s="437"/>
      <c r="E300" s="437"/>
      <c r="F300" s="437"/>
      <c r="G300" s="437"/>
      <c r="H300" s="554"/>
      <c r="I300" s="522">
        <v>0</v>
      </c>
      <c r="J300" s="508"/>
      <c r="K300" s="600">
        <v>110838120</v>
      </c>
      <c r="L300" s="555" t="e">
        <f t="shared" si="148"/>
        <v>#DIV/0!</v>
      </c>
      <c r="M300" s="555">
        <f t="shared" si="149"/>
        <v>0</v>
      </c>
    </row>
    <row r="301" spans="1:27" s="147" customFormat="1" ht="19.5">
      <c r="A301" s="468">
        <v>2</v>
      </c>
      <c r="B301" s="454" t="s">
        <v>537</v>
      </c>
      <c r="C301" s="579"/>
      <c r="D301" s="579"/>
      <c r="E301" s="579"/>
      <c r="F301" s="579"/>
      <c r="G301" s="579"/>
      <c r="H301" s="580"/>
      <c r="I301" s="511">
        <f t="shared" ref="I301:K301" si="153">SUM(I302:I304)</f>
        <v>75600000</v>
      </c>
      <c r="J301" s="511">
        <f t="shared" si="153"/>
        <v>0</v>
      </c>
      <c r="K301" s="590">
        <f t="shared" si="153"/>
        <v>0</v>
      </c>
      <c r="L301" s="555">
        <f t="shared" si="148"/>
        <v>0</v>
      </c>
      <c r="M301" s="555" t="e">
        <f t="shared" si="149"/>
        <v>#DIV/0!</v>
      </c>
      <c r="R301" s="419"/>
      <c r="S301" s="419"/>
      <c r="AA301" s="616"/>
    </row>
    <row r="302" spans="1:27" s="171" customFormat="1" ht="19.5">
      <c r="A302" s="468"/>
      <c r="B302" s="472" t="s">
        <v>547</v>
      </c>
      <c r="C302" s="581"/>
      <c r="D302" s="581"/>
      <c r="E302" s="581"/>
      <c r="F302" s="581"/>
      <c r="G302" s="581"/>
      <c r="H302" s="582"/>
      <c r="I302" s="523">
        <v>42700000</v>
      </c>
      <c r="J302" s="508"/>
      <c r="K302" s="600"/>
      <c r="L302" s="555">
        <f t="shared" si="148"/>
        <v>0</v>
      </c>
      <c r="M302" s="555" t="e">
        <f t="shared" si="149"/>
        <v>#DIV/0!</v>
      </c>
      <c r="R302" s="423"/>
      <c r="S302" s="423"/>
      <c r="AA302" s="618"/>
    </row>
    <row r="303" spans="1:27" ht="37.5">
      <c r="A303" s="468"/>
      <c r="B303" s="472" t="s">
        <v>541</v>
      </c>
      <c r="C303" s="583">
        <v>1030253</v>
      </c>
      <c r="D303" s="583">
        <v>412</v>
      </c>
      <c r="E303" s="583"/>
      <c r="F303" s="583"/>
      <c r="G303" s="583"/>
      <c r="H303" s="584"/>
      <c r="I303" s="512">
        <v>1400000</v>
      </c>
      <c r="J303" s="508"/>
      <c r="K303" s="600"/>
      <c r="L303" s="555">
        <f t="shared" si="148"/>
        <v>0</v>
      </c>
      <c r="M303" s="555" t="e">
        <f t="shared" si="149"/>
        <v>#DIV/0!</v>
      </c>
    </row>
    <row r="304" spans="1:27" ht="37.5">
      <c r="A304" s="468"/>
      <c r="B304" s="472" t="s">
        <v>548</v>
      </c>
      <c r="C304" s="269">
        <v>1030253</v>
      </c>
      <c r="D304" s="269">
        <v>412</v>
      </c>
      <c r="E304" s="573" t="s">
        <v>378</v>
      </c>
      <c r="F304" s="269">
        <v>12</v>
      </c>
      <c r="G304" s="573" t="s">
        <v>159</v>
      </c>
      <c r="H304" s="271">
        <v>100</v>
      </c>
      <c r="I304" s="508">
        <v>31500000</v>
      </c>
      <c r="J304" s="508"/>
      <c r="K304" s="600"/>
      <c r="L304" s="555">
        <f t="shared" si="148"/>
        <v>0</v>
      </c>
      <c r="M304" s="555" t="e">
        <f t="shared" si="149"/>
        <v>#DIV/0!</v>
      </c>
    </row>
    <row r="305" spans="1:27" s="141" customFormat="1" ht="18.75">
      <c r="A305" s="461">
        <v>3</v>
      </c>
      <c r="B305" s="462" t="s">
        <v>34</v>
      </c>
      <c r="C305" s="585"/>
      <c r="D305" s="585"/>
      <c r="E305" s="585"/>
      <c r="F305" s="585"/>
      <c r="G305" s="585"/>
      <c r="H305" s="585"/>
      <c r="I305" s="506">
        <f t="shared" ref="I305:K305" si="154">I306+I313</f>
        <v>18467510000</v>
      </c>
      <c r="J305" s="506">
        <f t="shared" si="154"/>
        <v>2207961109</v>
      </c>
      <c r="K305" s="593">
        <f t="shared" si="154"/>
        <v>1919889492</v>
      </c>
      <c r="L305" s="555">
        <f t="shared" si="148"/>
        <v>11.955922097781455</v>
      </c>
      <c r="M305" s="555">
        <f t="shared" si="149"/>
        <v>115.0045936602272</v>
      </c>
      <c r="R305" s="417"/>
      <c r="S305" s="417"/>
      <c r="AA305" s="268"/>
    </row>
    <row r="306" spans="1:27" ht="18" customHeight="1">
      <c r="A306" s="461" t="s">
        <v>623</v>
      </c>
      <c r="B306" s="454" t="s">
        <v>7</v>
      </c>
      <c r="C306" s="586"/>
      <c r="D306" s="586"/>
      <c r="E306" s="586" t="s">
        <v>497</v>
      </c>
      <c r="F306" s="558">
        <v>12</v>
      </c>
      <c r="G306" s="586" t="s">
        <v>172</v>
      </c>
      <c r="H306" s="558">
        <v>100</v>
      </c>
      <c r="I306" s="522">
        <f t="shared" ref="I306:K306" si="155">I307+I311</f>
        <v>5724000000</v>
      </c>
      <c r="J306" s="522">
        <f t="shared" si="155"/>
        <v>1477146410</v>
      </c>
      <c r="K306" s="598">
        <f t="shared" si="155"/>
        <v>1224294263</v>
      </c>
      <c r="L306" s="555">
        <f t="shared" si="148"/>
        <v>25.806191649196364</v>
      </c>
      <c r="M306" s="555">
        <f t="shared" si="149"/>
        <v>120.65288996620905</v>
      </c>
    </row>
    <row r="307" spans="1:27" ht="18" customHeight="1">
      <c r="A307" s="461" t="s">
        <v>14</v>
      </c>
      <c r="B307" s="454" t="s">
        <v>67</v>
      </c>
      <c r="C307" s="586"/>
      <c r="D307" s="586"/>
      <c r="E307" s="586"/>
      <c r="F307" s="586"/>
      <c r="G307" s="586"/>
      <c r="H307" s="558"/>
      <c r="I307" s="522">
        <f t="shared" ref="I307:K307" si="156">I308</f>
        <v>4922000000</v>
      </c>
      <c r="J307" s="522">
        <f t="shared" si="156"/>
        <v>1477146410</v>
      </c>
      <c r="K307" s="598">
        <f t="shared" si="156"/>
        <v>1224294263</v>
      </c>
      <c r="L307" s="555">
        <f t="shared" si="148"/>
        <v>30.011101381552212</v>
      </c>
      <c r="M307" s="555">
        <f t="shared" si="149"/>
        <v>120.65288996620905</v>
      </c>
    </row>
    <row r="308" spans="1:27" s="141" customFormat="1" ht="18.75">
      <c r="A308" s="461"/>
      <c r="B308" s="471" t="s">
        <v>73</v>
      </c>
      <c r="C308" s="585"/>
      <c r="D308" s="585"/>
      <c r="E308" s="585"/>
      <c r="F308" s="585"/>
      <c r="G308" s="585"/>
      <c r="H308" s="585"/>
      <c r="I308" s="523">
        <f t="shared" ref="I308:K308" si="157">I309+I310</f>
        <v>4922000000</v>
      </c>
      <c r="J308" s="523">
        <f t="shared" si="157"/>
        <v>1477146410</v>
      </c>
      <c r="K308" s="599">
        <f t="shared" si="157"/>
        <v>1224294263</v>
      </c>
      <c r="L308" s="555">
        <f t="shared" si="148"/>
        <v>30.011101381552212</v>
      </c>
      <c r="M308" s="555">
        <f t="shared" si="149"/>
        <v>120.65288996620905</v>
      </c>
      <c r="R308" s="417"/>
      <c r="S308" s="417"/>
      <c r="AA308" s="268"/>
    </row>
    <row r="309" spans="1:27" ht="41.25" customHeight="1">
      <c r="A309" s="461"/>
      <c r="B309" s="472" t="s">
        <v>48</v>
      </c>
      <c r="C309" s="586"/>
      <c r="D309" s="586"/>
      <c r="E309" s="586"/>
      <c r="F309" s="586"/>
      <c r="G309" s="586"/>
      <c r="H309" s="558"/>
      <c r="I309" s="523">
        <v>3854000000</v>
      </c>
      <c r="J309" s="508">
        <v>1214839335</v>
      </c>
      <c r="K309" s="600">
        <v>915654990</v>
      </c>
      <c r="L309" s="555">
        <f t="shared" si="148"/>
        <v>31.52151881162429</v>
      </c>
      <c r="M309" s="555">
        <f t="shared" si="149"/>
        <v>132.67435314255209</v>
      </c>
    </row>
    <row r="310" spans="1:27" ht="18.75">
      <c r="A310" s="461"/>
      <c r="B310" s="472" t="s">
        <v>10</v>
      </c>
      <c r="C310" s="269">
        <v>1030253</v>
      </c>
      <c r="D310" s="269">
        <v>412</v>
      </c>
      <c r="E310" s="269"/>
      <c r="F310" s="269"/>
      <c r="G310" s="573" t="s">
        <v>176</v>
      </c>
      <c r="H310" s="271"/>
      <c r="I310" s="523">
        <v>1068000000</v>
      </c>
      <c r="J310" s="508">
        <v>262307075</v>
      </c>
      <c r="K310" s="600">
        <v>308639273</v>
      </c>
      <c r="L310" s="555">
        <f t="shared" si="148"/>
        <v>24.560587546816478</v>
      </c>
      <c r="M310" s="555">
        <f t="shared" si="149"/>
        <v>84.988236412804156</v>
      </c>
    </row>
    <row r="311" spans="1:27" s="141" customFormat="1" ht="18.75">
      <c r="A311" s="461" t="s">
        <v>15</v>
      </c>
      <c r="B311" s="454" t="s">
        <v>69</v>
      </c>
      <c r="C311" s="269">
        <v>1030253</v>
      </c>
      <c r="D311" s="269">
        <v>412</v>
      </c>
      <c r="E311" s="269">
        <v>280</v>
      </c>
      <c r="F311" s="269">
        <v>12</v>
      </c>
      <c r="G311" s="573" t="s">
        <v>180</v>
      </c>
      <c r="H311" s="271">
        <v>100</v>
      </c>
      <c r="I311" s="506">
        <f t="shared" ref="I311:K311" si="158">I312</f>
        <v>802000000</v>
      </c>
      <c r="J311" s="506">
        <f t="shared" si="158"/>
        <v>0</v>
      </c>
      <c r="K311" s="593">
        <f t="shared" si="158"/>
        <v>0</v>
      </c>
      <c r="L311" s="555">
        <f t="shared" si="148"/>
        <v>0</v>
      </c>
      <c r="M311" s="555" t="e">
        <f t="shared" si="149"/>
        <v>#DIV/0!</v>
      </c>
      <c r="R311" s="417"/>
      <c r="S311" s="417"/>
      <c r="AA311" s="268"/>
    </row>
    <row r="312" spans="1:27" ht="37.5">
      <c r="A312" s="461"/>
      <c r="B312" s="471" t="s">
        <v>520</v>
      </c>
      <c r="C312" s="557"/>
      <c r="D312" s="557"/>
      <c r="E312" s="557"/>
      <c r="F312" s="557"/>
      <c r="G312" s="557"/>
      <c r="H312" s="558"/>
      <c r="I312" s="523">
        <v>802000000</v>
      </c>
      <c r="J312" s="508"/>
      <c r="K312" s="600"/>
      <c r="L312" s="555">
        <f t="shared" si="148"/>
        <v>0</v>
      </c>
      <c r="M312" s="555" t="e">
        <f t="shared" si="149"/>
        <v>#DIV/0!</v>
      </c>
    </row>
    <row r="313" spans="1:27" s="141" customFormat="1" ht="18.75">
      <c r="A313" s="461" t="s">
        <v>624</v>
      </c>
      <c r="B313" s="454" t="s">
        <v>461</v>
      </c>
      <c r="C313" s="557"/>
      <c r="D313" s="557"/>
      <c r="E313" s="557">
        <v>281</v>
      </c>
      <c r="F313" s="557">
        <v>12</v>
      </c>
      <c r="G313" s="557" t="s">
        <v>180</v>
      </c>
      <c r="H313" s="558">
        <v>100</v>
      </c>
      <c r="I313" s="522">
        <f t="shared" ref="I313:K313" si="159">SUM(I314:I322)+SUM(I326:I332)</f>
        <v>12743510000</v>
      </c>
      <c r="J313" s="522">
        <f t="shared" si="159"/>
        <v>730814699</v>
      </c>
      <c r="K313" s="598">
        <f t="shared" si="159"/>
        <v>695595229</v>
      </c>
      <c r="L313" s="555">
        <f t="shared" si="148"/>
        <v>5.7347991173546378</v>
      </c>
      <c r="M313" s="555">
        <f t="shared" si="149"/>
        <v>105.0632132785948</v>
      </c>
      <c r="R313" s="417"/>
      <c r="S313" s="417"/>
      <c r="AA313" s="268"/>
    </row>
    <row r="314" spans="1:27" s="141" customFormat="1" ht="18.75">
      <c r="A314" s="470" t="s">
        <v>14</v>
      </c>
      <c r="B314" s="471" t="s">
        <v>49</v>
      </c>
      <c r="C314" s="269">
        <v>1030253</v>
      </c>
      <c r="D314" s="269">
        <v>412</v>
      </c>
      <c r="E314" s="269">
        <v>250</v>
      </c>
      <c r="F314" s="269">
        <v>12</v>
      </c>
      <c r="G314" s="573" t="s">
        <v>186</v>
      </c>
      <c r="H314" s="271">
        <v>100</v>
      </c>
      <c r="I314" s="525">
        <v>2031000000</v>
      </c>
      <c r="J314" s="508">
        <v>500400000</v>
      </c>
      <c r="K314" s="600">
        <v>439088100</v>
      </c>
      <c r="L314" s="555">
        <f t="shared" si="148"/>
        <v>24.638109305760707</v>
      </c>
      <c r="M314" s="555">
        <f t="shared" si="149"/>
        <v>113.96346200227244</v>
      </c>
      <c r="R314" s="417"/>
      <c r="S314" s="417"/>
      <c r="AA314" s="268"/>
    </row>
    <row r="315" spans="1:27" ht="18.75">
      <c r="A315" s="470" t="s">
        <v>15</v>
      </c>
      <c r="B315" s="471" t="s">
        <v>50</v>
      </c>
      <c r="C315" s="557"/>
      <c r="D315" s="557"/>
      <c r="E315" s="557"/>
      <c r="F315" s="557"/>
      <c r="G315" s="557"/>
      <c r="H315" s="558"/>
      <c r="I315" s="525">
        <v>171000000</v>
      </c>
      <c r="J315" s="508">
        <v>31963986</v>
      </c>
      <c r="K315" s="600">
        <v>13800000</v>
      </c>
      <c r="L315" s="555">
        <f t="shared" si="148"/>
        <v>18.692389473684209</v>
      </c>
      <c r="M315" s="555">
        <f t="shared" si="149"/>
        <v>231.62308695652172</v>
      </c>
    </row>
    <row r="316" spans="1:27" s="141" customFormat="1" ht="18.75">
      <c r="A316" s="470" t="s">
        <v>24</v>
      </c>
      <c r="B316" s="471" t="s">
        <v>52</v>
      </c>
      <c r="C316" s="557"/>
      <c r="D316" s="557"/>
      <c r="E316" s="557">
        <v>278</v>
      </c>
      <c r="F316" s="557">
        <v>12</v>
      </c>
      <c r="G316" s="557" t="s">
        <v>186</v>
      </c>
      <c r="H316" s="558">
        <v>100</v>
      </c>
      <c r="I316" s="525">
        <v>2038000000</v>
      </c>
      <c r="J316" s="508">
        <v>105505000</v>
      </c>
      <c r="K316" s="600">
        <v>158043874</v>
      </c>
      <c r="L316" s="555">
        <f t="shared" si="148"/>
        <v>5.1768891069676153</v>
      </c>
      <c r="M316" s="555">
        <f t="shared" si="149"/>
        <v>66.756779196642569</v>
      </c>
      <c r="R316" s="417"/>
      <c r="S316" s="417"/>
      <c r="AA316" s="268"/>
    </row>
    <row r="317" spans="1:27" s="141" customFormat="1" ht="18.75">
      <c r="A317" s="470" t="s">
        <v>313</v>
      </c>
      <c r="B317" s="471" t="s">
        <v>53</v>
      </c>
      <c r="C317" s="269">
        <v>1030253</v>
      </c>
      <c r="D317" s="269">
        <v>412</v>
      </c>
      <c r="E317" s="269">
        <v>340</v>
      </c>
      <c r="F317" s="269">
        <v>12</v>
      </c>
      <c r="G317" s="573" t="s">
        <v>192</v>
      </c>
      <c r="H317" s="271">
        <v>100</v>
      </c>
      <c r="I317" s="525">
        <v>1330000000</v>
      </c>
      <c r="J317" s="508">
        <v>31507713</v>
      </c>
      <c r="K317" s="600">
        <v>5116183</v>
      </c>
      <c r="L317" s="555">
        <f t="shared" si="148"/>
        <v>2.3690009774436089</v>
      </c>
      <c r="M317" s="555">
        <f t="shared" si="149"/>
        <v>615.8441361460292</v>
      </c>
      <c r="R317" s="417"/>
      <c r="S317" s="417"/>
      <c r="AA317" s="268"/>
    </row>
    <row r="318" spans="1:27" ht="18.75">
      <c r="A318" s="470" t="s">
        <v>314</v>
      </c>
      <c r="B318" s="471" t="s">
        <v>54</v>
      </c>
      <c r="C318" s="557"/>
      <c r="D318" s="557"/>
      <c r="E318" s="437">
        <v>341</v>
      </c>
      <c r="F318" s="437">
        <v>12</v>
      </c>
      <c r="G318" s="557" t="s">
        <v>192</v>
      </c>
      <c r="H318" s="554">
        <v>100</v>
      </c>
      <c r="I318" s="510">
        <v>70000000</v>
      </c>
      <c r="J318" s="508"/>
      <c r="K318" s="600">
        <v>1600000</v>
      </c>
      <c r="L318" s="555">
        <f t="shared" si="148"/>
        <v>0</v>
      </c>
      <c r="M318" s="555">
        <f t="shared" si="149"/>
        <v>0</v>
      </c>
    </row>
    <row r="319" spans="1:27" s="141" customFormat="1" ht="18.75">
      <c r="A319" s="470" t="s">
        <v>315</v>
      </c>
      <c r="B319" s="471" t="s">
        <v>55</v>
      </c>
      <c r="C319" s="557"/>
      <c r="D319" s="557"/>
      <c r="E319" s="557"/>
      <c r="F319" s="557"/>
      <c r="G319" s="557"/>
      <c r="H319" s="558"/>
      <c r="I319" s="509">
        <v>860000000</v>
      </c>
      <c r="J319" s="508">
        <v>28135000</v>
      </c>
      <c r="K319" s="600">
        <v>3200000</v>
      </c>
      <c r="L319" s="555">
        <f t="shared" si="148"/>
        <v>3.2715116279069769</v>
      </c>
      <c r="M319" s="555">
        <f t="shared" si="149"/>
        <v>879.21875000000011</v>
      </c>
      <c r="R319" s="417"/>
      <c r="S319" s="417"/>
      <c r="AA319" s="268"/>
    </row>
    <row r="320" spans="1:27" s="141" customFormat="1" ht="37.5">
      <c r="A320" s="470" t="s">
        <v>316</v>
      </c>
      <c r="B320" s="463" t="s">
        <v>56</v>
      </c>
      <c r="C320" s="557"/>
      <c r="D320" s="557"/>
      <c r="E320" s="557"/>
      <c r="F320" s="557"/>
      <c r="G320" s="557"/>
      <c r="H320" s="558"/>
      <c r="I320" s="509">
        <v>1490000000</v>
      </c>
      <c r="J320" s="508"/>
      <c r="K320" s="600">
        <v>26900000</v>
      </c>
      <c r="L320" s="555">
        <f t="shared" si="148"/>
        <v>0</v>
      </c>
      <c r="M320" s="555">
        <f t="shared" si="149"/>
        <v>0</v>
      </c>
      <c r="R320" s="417"/>
      <c r="S320" s="417"/>
      <c r="AA320" s="268"/>
    </row>
    <row r="321" spans="1:27" s="141" customFormat="1" ht="56.25">
      <c r="A321" s="470" t="s">
        <v>317</v>
      </c>
      <c r="B321" s="463" t="s">
        <v>385</v>
      </c>
      <c r="C321" s="557"/>
      <c r="D321" s="557"/>
      <c r="E321" s="557"/>
      <c r="F321" s="557"/>
      <c r="G321" s="557"/>
      <c r="H321" s="558"/>
      <c r="I321" s="531">
        <v>488000000</v>
      </c>
      <c r="J321" s="508"/>
      <c r="K321" s="600"/>
      <c r="L321" s="555">
        <f t="shared" si="148"/>
        <v>0</v>
      </c>
      <c r="M321" s="555" t="e">
        <f t="shared" si="149"/>
        <v>#DIV/0!</v>
      </c>
      <c r="R321" s="417"/>
      <c r="S321" s="417"/>
      <c r="AA321" s="268"/>
    </row>
    <row r="322" spans="1:27" ht="18.75">
      <c r="A322" s="470" t="s">
        <v>496</v>
      </c>
      <c r="B322" s="463" t="s">
        <v>359</v>
      </c>
      <c r="C322" s="583">
        <v>1029501</v>
      </c>
      <c r="D322" s="583">
        <v>412</v>
      </c>
      <c r="E322" s="583"/>
      <c r="F322" s="583"/>
      <c r="G322" s="583"/>
      <c r="H322" s="584"/>
      <c r="I322" s="523">
        <f t="shared" ref="I322:K322" si="160">SUM(I323:I325)</f>
        <v>1554000000</v>
      </c>
      <c r="J322" s="523">
        <f t="shared" si="160"/>
        <v>12017500</v>
      </c>
      <c r="K322" s="599">
        <f t="shared" si="160"/>
        <v>47847072</v>
      </c>
      <c r="L322" s="555">
        <f t="shared" si="148"/>
        <v>0.77332689832689838</v>
      </c>
      <c r="M322" s="555">
        <f t="shared" si="149"/>
        <v>25.116479436819038</v>
      </c>
    </row>
    <row r="323" spans="1:27" ht="18.75">
      <c r="A323" s="470"/>
      <c r="B323" s="488" t="s">
        <v>57</v>
      </c>
      <c r="C323" s="269">
        <v>1029501</v>
      </c>
      <c r="D323" s="269">
        <v>412</v>
      </c>
      <c r="E323" s="269">
        <v>340</v>
      </c>
      <c r="F323" s="269">
        <v>12</v>
      </c>
      <c r="G323" s="573" t="s">
        <v>176</v>
      </c>
      <c r="H323" s="271">
        <v>100</v>
      </c>
      <c r="I323" s="523">
        <v>104000000</v>
      </c>
      <c r="J323" s="508"/>
      <c r="K323" s="600"/>
      <c r="L323" s="555">
        <f t="shared" si="148"/>
        <v>0</v>
      </c>
      <c r="M323" s="555" t="e">
        <f t="shared" si="149"/>
        <v>#DIV/0!</v>
      </c>
    </row>
    <row r="324" spans="1:27" s="141" customFormat="1" ht="18.75">
      <c r="A324" s="470"/>
      <c r="B324" s="488" t="s">
        <v>58</v>
      </c>
      <c r="C324" s="269"/>
      <c r="D324" s="269"/>
      <c r="E324" s="269"/>
      <c r="F324" s="269"/>
      <c r="G324" s="269"/>
      <c r="H324" s="271"/>
      <c r="I324" s="525">
        <v>1300000000</v>
      </c>
      <c r="J324" s="508">
        <v>12017500</v>
      </c>
      <c r="K324" s="600">
        <v>47847072</v>
      </c>
      <c r="L324" s="555">
        <f t="shared" si="148"/>
        <v>0.92442307692307679</v>
      </c>
      <c r="M324" s="555">
        <f t="shared" si="149"/>
        <v>25.116479436819038</v>
      </c>
      <c r="R324" s="417"/>
      <c r="S324" s="417"/>
      <c r="AA324" s="268"/>
    </row>
    <row r="325" spans="1:27" s="141" customFormat="1" ht="18.75">
      <c r="A325" s="470"/>
      <c r="B325" s="489" t="s">
        <v>59</v>
      </c>
      <c r="C325" s="269"/>
      <c r="D325" s="269"/>
      <c r="E325" s="269"/>
      <c r="F325" s="269"/>
      <c r="G325" s="557"/>
      <c r="H325" s="554"/>
      <c r="I325" s="523">
        <v>150000000</v>
      </c>
      <c r="J325" s="508"/>
      <c r="K325" s="600"/>
      <c r="L325" s="555">
        <f t="shared" si="148"/>
        <v>0</v>
      </c>
      <c r="M325" s="555" t="e">
        <f t="shared" si="149"/>
        <v>#DIV/0!</v>
      </c>
      <c r="R325" s="417"/>
      <c r="S325" s="417"/>
      <c r="AA325" s="268"/>
    </row>
    <row r="326" spans="1:27" ht="18.75">
      <c r="A326" s="470" t="s">
        <v>318</v>
      </c>
      <c r="B326" s="463" t="s">
        <v>60</v>
      </c>
      <c r="C326" s="437"/>
      <c r="D326" s="437"/>
      <c r="E326" s="437">
        <v>341</v>
      </c>
      <c r="F326" s="437">
        <v>12</v>
      </c>
      <c r="G326" s="557" t="s">
        <v>192</v>
      </c>
      <c r="H326" s="554">
        <v>100</v>
      </c>
      <c r="I326" s="512">
        <v>300000000</v>
      </c>
      <c r="J326" s="508"/>
      <c r="K326" s="600"/>
      <c r="L326" s="555">
        <f t="shared" si="148"/>
        <v>0</v>
      </c>
      <c r="M326" s="555" t="e">
        <f t="shared" si="149"/>
        <v>#DIV/0!</v>
      </c>
    </row>
    <row r="327" spans="1:27" ht="18.75">
      <c r="A327" s="470" t="s">
        <v>319</v>
      </c>
      <c r="B327" s="463" t="s">
        <v>61</v>
      </c>
      <c r="C327" s="583">
        <v>1029499</v>
      </c>
      <c r="D327" s="583">
        <v>412</v>
      </c>
      <c r="E327" s="583"/>
      <c r="F327" s="583"/>
      <c r="G327" s="583"/>
      <c r="H327" s="584"/>
      <c r="I327" s="512">
        <v>100000000</v>
      </c>
      <c r="J327" s="508">
        <v>2400000</v>
      </c>
      <c r="K327" s="600"/>
      <c r="L327" s="555">
        <f t="shared" si="148"/>
        <v>2.4</v>
      </c>
      <c r="M327" s="555" t="e">
        <f t="shared" si="149"/>
        <v>#DIV/0!</v>
      </c>
    </row>
    <row r="328" spans="1:27" ht="75">
      <c r="A328" s="470" t="s">
        <v>711</v>
      </c>
      <c r="B328" s="463" t="s">
        <v>51</v>
      </c>
      <c r="C328" s="269">
        <v>1029499</v>
      </c>
      <c r="D328" s="269">
        <v>412</v>
      </c>
      <c r="E328" s="269">
        <v>340</v>
      </c>
      <c r="F328" s="269">
        <v>12</v>
      </c>
      <c r="G328" s="573" t="s">
        <v>176</v>
      </c>
      <c r="H328" s="271">
        <v>100</v>
      </c>
      <c r="I328" s="508"/>
      <c r="J328" s="508"/>
      <c r="K328" s="600"/>
      <c r="L328" s="555" t="e">
        <f t="shared" si="148"/>
        <v>#DIV/0!</v>
      </c>
      <c r="M328" s="555" t="e">
        <f t="shared" si="149"/>
        <v>#DIV/0!</v>
      </c>
    </row>
    <row r="329" spans="1:27" s="141" customFormat="1" ht="37.5">
      <c r="A329" s="470" t="s">
        <v>712</v>
      </c>
      <c r="B329" s="463" t="s">
        <v>713</v>
      </c>
      <c r="C329" s="269"/>
      <c r="D329" s="269"/>
      <c r="E329" s="269"/>
      <c r="F329" s="269"/>
      <c r="G329" s="269"/>
      <c r="H329" s="271"/>
      <c r="I329" s="507"/>
      <c r="J329" s="508"/>
      <c r="K329" s="600"/>
      <c r="L329" s="555" t="e">
        <f t="shared" si="148"/>
        <v>#DIV/0!</v>
      </c>
      <c r="M329" s="555" t="e">
        <f t="shared" si="149"/>
        <v>#DIV/0!</v>
      </c>
      <c r="R329" s="417"/>
      <c r="S329" s="417"/>
      <c r="AA329" s="268"/>
    </row>
    <row r="330" spans="1:27" s="141" customFormat="1" ht="37.5">
      <c r="A330" s="470" t="s">
        <v>714</v>
      </c>
      <c r="B330" s="463" t="s">
        <v>715</v>
      </c>
      <c r="C330" s="269"/>
      <c r="D330" s="269"/>
      <c r="E330" s="269"/>
      <c r="F330" s="269"/>
      <c r="G330" s="557"/>
      <c r="H330" s="558"/>
      <c r="I330" s="508">
        <v>2192010000</v>
      </c>
      <c r="J330" s="508">
        <v>18885500</v>
      </c>
      <c r="K330" s="600"/>
      <c r="L330" s="555">
        <f t="shared" si="148"/>
        <v>0.86156085054356502</v>
      </c>
      <c r="M330" s="555" t="e">
        <f t="shared" si="149"/>
        <v>#DIV/0!</v>
      </c>
      <c r="R330" s="417"/>
      <c r="S330" s="417"/>
      <c r="AA330" s="268"/>
    </row>
    <row r="331" spans="1:27" ht="18.75">
      <c r="A331" s="470" t="s">
        <v>716</v>
      </c>
      <c r="B331" s="463" t="s">
        <v>717</v>
      </c>
      <c r="C331" s="557"/>
      <c r="D331" s="557"/>
      <c r="E331" s="557">
        <v>341</v>
      </c>
      <c r="F331" s="557">
        <v>12</v>
      </c>
      <c r="G331" s="557" t="s">
        <v>192</v>
      </c>
      <c r="H331" s="558">
        <v>100</v>
      </c>
      <c r="I331" s="523">
        <v>49920000</v>
      </c>
      <c r="J331" s="508">
        <v>0</v>
      </c>
      <c r="K331" s="600">
        <v>0</v>
      </c>
      <c r="L331" s="555">
        <f t="shared" si="148"/>
        <v>0</v>
      </c>
      <c r="M331" s="555" t="e">
        <f t="shared" si="149"/>
        <v>#DIV/0!</v>
      </c>
    </row>
    <row r="332" spans="1:27" ht="37.5">
      <c r="A332" s="470" t="s">
        <v>718</v>
      </c>
      <c r="B332" s="463" t="s">
        <v>719</v>
      </c>
      <c r="C332" s="583">
        <v>1029495</v>
      </c>
      <c r="D332" s="583">
        <v>412</v>
      </c>
      <c r="E332" s="583"/>
      <c r="F332" s="583"/>
      <c r="G332" s="583"/>
      <c r="H332" s="584"/>
      <c r="I332" s="523">
        <v>69580000</v>
      </c>
      <c r="J332" s="508">
        <v>0</v>
      </c>
      <c r="K332" s="600">
        <v>0</v>
      </c>
      <c r="L332" s="555">
        <f t="shared" si="148"/>
        <v>0</v>
      </c>
      <c r="M332" s="555" t="e">
        <f t="shared" si="149"/>
        <v>#DIV/0!</v>
      </c>
    </row>
    <row r="333" spans="1:27" ht="18.75">
      <c r="A333" s="461">
        <v>4</v>
      </c>
      <c r="B333" s="462" t="s">
        <v>521</v>
      </c>
      <c r="C333" s="269">
        <v>1029495</v>
      </c>
      <c r="D333" s="269">
        <v>412</v>
      </c>
      <c r="E333" s="269">
        <v>340</v>
      </c>
      <c r="F333" s="269">
        <v>12</v>
      </c>
      <c r="G333" s="573" t="s">
        <v>176</v>
      </c>
      <c r="H333" s="271">
        <v>100</v>
      </c>
      <c r="I333" s="506">
        <f t="shared" ref="I333:K334" si="161">+I334</f>
        <v>120000000</v>
      </c>
      <c r="J333" s="506">
        <f t="shared" si="161"/>
        <v>2454000</v>
      </c>
      <c r="K333" s="593">
        <f t="shared" si="161"/>
        <v>0</v>
      </c>
      <c r="L333" s="555">
        <f t="shared" si="148"/>
        <v>2.0449999999999999</v>
      </c>
      <c r="M333" s="555" t="e">
        <f t="shared" si="149"/>
        <v>#DIV/0!</v>
      </c>
    </row>
    <row r="334" spans="1:27" s="141" customFormat="1" ht="18.75">
      <c r="A334" s="461"/>
      <c r="B334" s="462" t="s">
        <v>514</v>
      </c>
      <c r="C334" s="269"/>
      <c r="D334" s="269"/>
      <c r="E334" s="269"/>
      <c r="F334" s="269"/>
      <c r="G334" s="269"/>
      <c r="H334" s="271"/>
      <c r="I334" s="506">
        <f t="shared" si="161"/>
        <v>120000000</v>
      </c>
      <c r="J334" s="506">
        <f t="shared" si="161"/>
        <v>2454000</v>
      </c>
      <c r="K334" s="593">
        <f t="shared" si="161"/>
        <v>0</v>
      </c>
      <c r="L334" s="555">
        <f t="shared" si="148"/>
        <v>2.0449999999999999</v>
      </c>
      <c r="M334" s="555" t="e">
        <f t="shared" si="149"/>
        <v>#DIV/0!</v>
      </c>
      <c r="R334" s="417"/>
      <c r="S334" s="417"/>
      <c r="AA334" s="268"/>
    </row>
    <row r="335" spans="1:27" s="141" customFormat="1" ht="37.5">
      <c r="A335" s="461"/>
      <c r="B335" s="471" t="s">
        <v>522</v>
      </c>
      <c r="C335" s="269"/>
      <c r="D335" s="269"/>
      <c r="E335" s="269"/>
      <c r="F335" s="269"/>
      <c r="G335" s="557"/>
      <c r="H335" s="558"/>
      <c r="I335" s="529">
        <v>120000000</v>
      </c>
      <c r="J335" s="508">
        <v>2454000</v>
      </c>
      <c r="K335" s="600"/>
      <c r="L335" s="555">
        <f t="shared" si="148"/>
        <v>2.0449999999999999</v>
      </c>
      <c r="M335" s="555" t="e">
        <f t="shared" si="149"/>
        <v>#DIV/0!</v>
      </c>
      <c r="R335" s="417"/>
      <c r="S335" s="417"/>
      <c r="AA335" s="268"/>
    </row>
    <row r="336" spans="1:27" ht="18.75">
      <c r="A336" s="466" t="s">
        <v>103</v>
      </c>
      <c r="B336" s="467" t="s">
        <v>307</v>
      </c>
      <c r="C336" s="557"/>
      <c r="D336" s="557"/>
      <c r="E336" s="557">
        <v>341</v>
      </c>
      <c r="F336" s="557">
        <v>12</v>
      </c>
      <c r="G336" s="557" t="s">
        <v>192</v>
      </c>
      <c r="H336" s="558">
        <v>100</v>
      </c>
      <c r="I336" s="520">
        <f t="shared" ref="I336:K336" si="162">I339+I337</f>
        <v>11240988526</v>
      </c>
      <c r="J336" s="520">
        <f t="shared" si="162"/>
        <v>1843532187</v>
      </c>
      <c r="K336" s="596">
        <f t="shared" si="162"/>
        <v>1489022983</v>
      </c>
      <c r="L336" s="555">
        <f t="shared" si="148"/>
        <v>16.400089571624211</v>
      </c>
      <c r="M336" s="555">
        <f t="shared" si="149"/>
        <v>123.80817543096312</v>
      </c>
    </row>
    <row r="337" spans="1:27" ht="37.5">
      <c r="A337" s="461" t="s">
        <v>11</v>
      </c>
      <c r="B337" s="462" t="s">
        <v>720</v>
      </c>
      <c r="C337" s="583">
        <v>1029500</v>
      </c>
      <c r="D337" s="583">
        <v>412</v>
      </c>
      <c r="E337" s="583"/>
      <c r="F337" s="583"/>
      <c r="G337" s="583"/>
      <c r="H337" s="584"/>
      <c r="I337" s="528">
        <f t="shared" ref="I337:K337" si="163">+I338</f>
        <v>0</v>
      </c>
      <c r="J337" s="528">
        <f t="shared" si="163"/>
        <v>0</v>
      </c>
      <c r="K337" s="607">
        <f t="shared" si="163"/>
        <v>0</v>
      </c>
      <c r="L337" s="555" t="e">
        <f t="shared" si="148"/>
        <v>#DIV/0!</v>
      </c>
      <c r="M337" s="555" t="e">
        <f t="shared" si="149"/>
        <v>#DIV/0!</v>
      </c>
    </row>
    <row r="338" spans="1:27" ht="56.25">
      <c r="A338" s="470"/>
      <c r="B338" s="472" t="s">
        <v>721</v>
      </c>
      <c r="C338" s="269">
        <v>1029500</v>
      </c>
      <c r="D338" s="269">
        <v>412</v>
      </c>
      <c r="E338" s="269">
        <v>340</v>
      </c>
      <c r="F338" s="269">
        <v>12</v>
      </c>
      <c r="G338" s="573" t="s">
        <v>176</v>
      </c>
      <c r="H338" s="271">
        <v>100</v>
      </c>
      <c r="I338" s="510">
        <v>0</v>
      </c>
      <c r="J338" s="508"/>
      <c r="K338" s="600"/>
      <c r="L338" s="555" t="e">
        <f t="shared" si="148"/>
        <v>#DIV/0!</v>
      </c>
      <c r="M338" s="555" t="e">
        <f t="shared" si="149"/>
        <v>#DIV/0!</v>
      </c>
    </row>
    <row r="339" spans="1:27" s="141" customFormat="1" ht="18.75">
      <c r="A339" s="461" t="s">
        <v>217</v>
      </c>
      <c r="B339" s="462" t="s">
        <v>34</v>
      </c>
      <c r="C339" s="269"/>
      <c r="D339" s="269"/>
      <c r="E339" s="269"/>
      <c r="F339" s="269"/>
      <c r="G339" s="269"/>
      <c r="H339" s="271"/>
      <c r="I339" s="506">
        <f t="shared" ref="I339:K339" si="164">+I340+I348+I364</f>
        <v>11240988526</v>
      </c>
      <c r="J339" s="506">
        <f t="shared" si="164"/>
        <v>1843532187</v>
      </c>
      <c r="K339" s="593">
        <f t="shared" si="164"/>
        <v>1489022983</v>
      </c>
      <c r="L339" s="555">
        <f t="shared" si="148"/>
        <v>16.400089571624211</v>
      </c>
      <c r="M339" s="555">
        <f t="shared" si="149"/>
        <v>123.80817543096312</v>
      </c>
      <c r="R339" s="417"/>
      <c r="S339" s="417"/>
      <c r="AA339" s="268"/>
    </row>
    <row r="340" spans="1:27" s="141" customFormat="1" ht="18.75">
      <c r="A340" s="461">
        <v>1</v>
      </c>
      <c r="B340" s="454" t="s">
        <v>7</v>
      </c>
      <c r="C340" s="269"/>
      <c r="D340" s="269"/>
      <c r="E340" s="269"/>
      <c r="F340" s="269"/>
      <c r="G340" s="557"/>
      <c r="H340" s="554"/>
      <c r="I340" s="522">
        <f t="shared" ref="I340:K340" si="165">I341+I346</f>
        <v>5410440526</v>
      </c>
      <c r="J340" s="522">
        <f t="shared" si="165"/>
        <v>1375001387</v>
      </c>
      <c r="K340" s="598">
        <f t="shared" si="165"/>
        <v>1200289783</v>
      </c>
      <c r="L340" s="555">
        <f t="shared" si="148"/>
        <v>25.413852724050813</v>
      </c>
      <c r="M340" s="555">
        <f t="shared" si="149"/>
        <v>114.55578531738615</v>
      </c>
      <c r="R340" s="417"/>
      <c r="S340" s="417"/>
      <c r="AA340" s="268"/>
    </row>
    <row r="341" spans="1:27" ht="18.75">
      <c r="A341" s="461" t="s">
        <v>8</v>
      </c>
      <c r="B341" s="454" t="s">
        <v>74</v>
      </c>
      <c r="C341" s="437"/>
      <c r="D341" s="437"/>
      <c r="E341" s="437">
        <v>341</v>
      </c>
      <c r="F341" s="437">
        <v>12</v>
      </c>
      <c r="G341" s="557" t="s">
        <v>192</v>
      </c>
      <c r="H341" s="554">
        <v>100</v>
      </c>
      <c r="I341" s="522">
        <f t="shared" ref="I341:K341" si="166">I342+I345</f>
        <v>4677000000</v>
      </c>
      <c r="J341" s="522">
        <f t="shared" si="166"/>
        <v>1375001387</v>
      </c>
      <c r="K341" s="598">
        <f t="shared" si="166"/>
        <v>1200289783</v>
      </c>
      <c r="L341" s="555">
        <f t="shared" si="148"/>
        <v>29.399217169125507</v>
      </c>
      <c r="M341" s="555">
        <f t="shared" si="149"/>
        <v>114.55578531738615</v>
      </c>
    </row>
    <row r="342" spans="1:27" ht="18.75">
      <c r="A342" s="470" t="s">
        <v>14</v>
      </c>
      <c r="B342" s="471" t="s">
        <v>524</v>
      </c>
      <c r="C342" s="583">
        <v>1030351</v>
      </c>
      <c r="D342" s="583">
        <v>412</v>
      </c>
      <c r="E342" s="583"/>
      <c r="F342" s="583"/>
      <c r="G342" s="583"/>
      <c r="H342" s="584"/>
      <c r="I342" s="523">
        <f t="shared" ref="I342:K342" si="167">I343+I344</f>
        <v>4521000000</v>
      </c>
      <c r="J342" s="523">
        <f t="shared" si="167"/>
        <v>1331686627</v>
      </c>
      <c r="K342" s="599">
        <f t="shared" si="167"/>
        <v>1154614543</v>
      </c>
      <c r="L342" s="555">
        <f t="shared" si="148"/>
        <v>29.455576797168771</v>
      </c>
      <c r="M342" s="555">
        <f t="shared" si="149"/>
        <v>115.33603444314141</v>
      </c>
    </row>
    <row r="343" spans="1:27" ht="18.75">
      <c r="A343" s="470"/>
      <c r="B343" s="472" t="s">
        <v>536</v>
      </c>
      <c r="C343" s="269">
        <v>1030351</v>
      </c>
      <c r="D343" s="269">
        <v>412</v>
      </c>
      <c r="E343" s="269">
        <v>340</v>
      </c>
      <c r="F343" s="269">
        <v>12</v>
      </c>
      <c r="G343" s="573" t="s">
        <v>176</v>
      </c>
      <c r="H343" s="271">
        <v>100</v>
      </c>
      <c r="I343" s="523">
        <v>3482000000</v>
      </c>
      <c r="J343" s="508">
        <v>1030703427</v>
      </c>
      <c r="K343" s="600">
        <v>837325905</v>
      </c>
      <c r="L343" s="555">
        <f t="shared" si="148"/>
        <v>29.600902556002296</v>
      </c>
      <c r="M343" s="555">
        <f t="shared" si="149"/>
        <v>123.09465416575162</v>
      </c>
    </row>
    <row r="344" spans="1:27" s="141" customFormat="1" ht="18.75">
      <c r="A344" s="470"/>
      <c r="B344" s="472" t="s">
        <v>10</v>
      </c>
      <c r="C344" s="269"/>
      <c r="D344" s="269"/>
      <c r="E344" s="269"/>
      <c r="F344" s="269"/>
      <c r="G344" s="269"/>
      <c r="H344" s="271"/>
      <c r="I344" s="523">
        <v>1039000000</v>
      </c>
      <c r="J344" s="508">
        <v>300983200</v>
      </c>
      <c r="K344" s="600">
        <v>317288638</v>
      </c>
      <c r="L344" s="555">
        <f t="shared" si="148"/>
        <v>28.968546679499518</v>
      </c>
      <c r="M344" s="555">
        <f t="shared" si="149"/>
        <v>94.861007912927533</v>
      </c>
      <c r="R344" s="417"/>
      <c r="S344" s="417"/>
      <c r="AA344" s="268"/>
    </row>
    <row r="345" spans="1:27" s="141" customFormat="1" ht="37.5">
      <c r="A345" s="470" t="s">
        <v>15</v>
      </c>
      <c r="B345" s="471" t="s">
        <v>352</v>
      </c>
      <c r="C345" s="269"/>
      <c r="D345" s="269"/>
      <c r="E345" s="269"/>
      <c r="F345" s="269"/>
      <c r="G345" s="557"/>
      <c r="H345" s="558"/>
      <c r="I345" s="523">
        <v>156000000</v>
      </c>
      <c r="J345" s="508">
        <v>43314760</v>
      </c>
      <c r="K345" s="600">
        <v>45675240</v>
      </c>
      <c r="L345" s="555">
        <f t="shared" si="148"/>
        <v>27.765871794871792</v>
      </c>
      <c r="M345" s="555">
        <f t="shared" si="149"/>
        <v>94.832035912673916</v>
      </c>
      <c r="R345" s="417"/>
      <c r="S345" s="417"/>
      <c r="AA345" s="268"/>
    </row>
    <row r="346" spans="1:27" ht="18.75">
      <c r="A346" s="461" t="s">
        <v>9</v>
      </c>
      <c r="B346" s="454" t="s">
        <v>69</v>
      </c>
      <c r="C346" s="557"/>
      <c r="D346" s="557"/>
      <c r="E346" s="557">
        <v>341</v>
      </c>
      <c r="F346" s="557">
        <v>12</v>
      </c>
      <c r="G346" s="557" t="s">
        <v>192</v>
      </c>
      <c r="H346" s="558">
        <v>100</v>
      </c>
      <c r="I346" s="506">
        <f t="shared" ref="I346:K346" si="168">I347</f>
        <v>733440526</v>
      </c>
      <c r="J346" s="506">
        <f t="shared" si="168"/>
        <v>0</v>
      </c>
      <c r="K346" s="593">
        <f t="shared" si="168"/>
        <v>0</v>
      </c>
      <c r="L346" s="555">
        <f t="shared" si="148"/>
        <v>0</v>
      </c>
      <c r="M346" s="555" t="e">
        <f t="shared" si="149"/>
        <v>#DIV/0!</v>
      </c>
    </row>
    <row r="347" spans="1:27" s="145" customFormat="1" ht="37.5">
      <c r="A347" s="461"/>
      <c r="B347" s="471" t="s">
        <v>523</v>
      </c>
      <c r="C347" s="573"/>
      <c r="D347" s="573"/>
      <c r="E347" s="573"/>
      <c r="F347" s="573"/>
      <c r="G347" s="573"/>
      <c r="H347" s="574"/>
      <c r="I347" s="508">
        <v>733440526</v>
      </c>
      <c r="J347" s="508"/>
      <c r="K347" s="600"/>
      <c r="L347" s="555">
        <f t="shared" si="148"/>
        <v>0</v>
      </c>
      <c r="M347" s="555" t="e">
        <f t="shared" si="149"/>
        <v>#DIV/0!</v>
      </c>
      <c r="R347" s="418"/>
      <c r="S347" s="418"/>
      <c r="AA347" s="429"/>
    </row>
    <row r="348" spans="1:27" ht="26.45" customHeight="1">
      <c r="A348" s="461">
        <v>2</v>
      </c>
      <c r="B348" s="454" t="s">
        <v>461</v>
      </c>
      <c r="C348" s="557"/>
      <c r="D348" s="557"/>
      <c r="E348" s="557"/>
      <c r="F348" s="557"/>
      <c r="G348" s="557"/>
      <c r="H348" s="558"/>
      <c r="I348" s="522">
        <f t="shared" ref="I348:K348" si="169">+I349+I350+I360+I362</f>
        <v>5800448000</v>
      </c>
      <c r="J348" s="522">
        <f t="shared" si="169"/>
        <v>468530800</v>
      </c>
      <c r="K348" s="598">
        <f t="shared" si="169"/>
        <v>288733200</v>
      </c>
      <c r="L348" s="555">
        <f t="shared" si="148"/>
        <v>8.0774933246535436</v>
      </c>
      <c r="M348" s="555">
        <f t="shared" si="149"/>
        <v>162.27119015063042</v>
      </c>
    </row>
    <row r="349" spans="1:27" ht="18.75">
      <c r="A349" s="470" t="s">
        <v>12</v>
      </c>
      <c r="B349" s="474" t="s">
        <v>321</v>
      </c>
      <c r="C349" s="583">
        <v>1110440</v>
      </c>
      <c r="D349" s="583">
        <v>412</v>
      </c>
      <c r="E349" s="583"/>
      <c r="F349" s="583"/>
      <c r="G349" s="583"/>
      <c r="H349" s="584"/>
      <c r="I349" s="508">
        <v>60000000</v>
      </c>
      <c r="J349" s="508">
        <v>33000000</v>
      </c>
      <c r="K349" s="600">
        <v>30000000</v>
      </c>
      <c r="L349" s="555">
        <f t="shared" si="148"/>
        <v>55.000000000000007</v>
      </c>
      <c r="M349" s="555">
        <f t="shared" si="149"/>
        <v>110.00000000000001</v>
      </c>
    </row>
    <row r="350" spans="1:27" ht="18.75">
      <c r="A350" s="470" t="s">
        <v>13</v>
      </c>
      <c r="B350" s="474" t="s">
        <v>473</v>
      </c>
      <c r="C350" s="269">
        <v>1110440</v>
      </c>
      <c r="D350" s="269">
        <v>412</v>
      </c>
      <c r="E350" s="269">
        <v>340</v>
      </c>
      <c r="F350" s="269">
        <v>12</v>
      </c>
      <c r="G350" s="573" t="s">
        <v>176</v>
      </c>
      <c r="H350" s="271">
        <v>100</v>
      </c>
      <c r="I350" s="523">
        <f t="shared" ref="I350:K350" si="170">+I351+I352+I353+I358+I359</f>
        <v>5740448000</v>
      </c>
      <c r="J350" s="523">
        <f t="shared" si="170"/>
        <v>435530800</v>
      </c>
      <c r="K350" s="599">
        <f t="shared" si="170"/>
        <v>258733200</v>
      </c>
      <c r="L350" s="555">
        <f t="shared" si="148"/>
        <v>7.5870524391127665</v>
      </c>
      <c r="M350" s="555">
        <f t="shared" si="149"/>
        <v>168.33201150838008</v>
      </c>
    </row>
    <row r="351" spans="1:27" s="141" customFormat="1" ht="18.75">
      <c r="A351" s="470" t="s">
        <v>14</v>
      </c>
      <c r="B351" s="474" t="s">
        <v>322</v>
      </c>
      <c r="C351" s="269"/>
      <c r="D351" s="269"/>
      <c r="E351" s="269"/>
      <c r="F351" s="269"/>
      <c r="G351" s="269"/>
      <c r="H351" s="271"/>
      <c r="I351" s="524">
        <v>30000000</v>
      </c>
      <c r="J351" s="508">
        <v>3630600</v>
      </c>
      <c r="K351" s="600">
        <v>6959200</v>
      </c>
      <c r="L351" s="555">
        <f t="shared" si="148"/>
        <v>12.102</v>
      </c>
      <c r="M351" s="555">
        <f t="shared" si="149"/>
        <v>52.169789630992071</v>
      </c>
      <c r="R351" s="417"/>
      <c r="S351" s="417"/>
      <c r="AA351" s="268"/>
    </row>
    <row r="352" spans="1:27" s="141" customFormat="1" ht="18.75">
      <c r="A352" s="470" t="s">
        <v>15</v>
      </c>
      <c r="B352" s="463" t="s">
        <v>323</v>
      </c>
      <c r="C352" s="269"/>
      <c r="D352" s="269"/>
      <c r="E352" s="557"/>
      <c r="F352" s="557"/>
      <c r="G352" s="557"/>
      <c r="H352" s="558"/>
      <c r="I352" s="524">
        <v>3960000000</v>
      </c>
      <c r="J352" s="508">
        <v>40490000</v>
      </c>
      <c r="K352" s="600">
        <v>26680000</v>
      </c>
      <c r="L352" s="555">
        <f t="shared" ref="L352:L415" si="171">+J352/I352*100</f>
        <v>1.0224747474747475</v>
      </c>
      <c r="M352" s="555">
        <f t="shared" ref="M352:M415" si="172">+J352/K352*100</f>
        <v>151.76161919040482</v>
      </c>
      <c r="R352" s="417"/>
      <c r="S352" s="417"/>
      <c r="AA352" s="268"/>
    </row>
    <row r="353" spans="1:27" ht="18.75">
      <c r="A353" s="470" t="s">
        <v>24</v>
      </c>
      <c r="B353" s="463" t="s">
        <v>324</v>
      </c>
      <c r="C353" s="557"/>
      <c r="D353" s="557"/>
      <c r="E353" s="557">
        <v>341</v>
      </c>
      <c r="F353" s="557">
        <v>12</v>
      </c>
      <c r="G353" s="557" t="s">
        <v>192</v>
      </c>
      <c r="H353" s="558">
        <v>100</v>
      </c>
      <c r="I353" s="523">
        <f t="shared" ref="I353:K353" si="173">SUM(I354:I357)</f>
        <v>1648000000</v>
      </c>
      <c r="J353" s="523">
        <f t="shared" si="173"/>
        <v>381135000</v>
      </c>
      <c r="K353" s="599">
        <f t="shared" si="173"/>
        <v>225094000</v>
      </c>
      <c r="L353" s="555">
        <f t="shared" si="171"/>
        <v>23.127123786407765</v>
      </c>
      <c r="M353" s="555">
        <f t="shared" si="172"/>
        <v>169.3225941162359</v>
      </c>
    </row>
    <row r="354" spans="1:27" s="171" customFormat="1" ht="18.75">
      <c r="A354" s="470"/>
      <c r="B354" s="489" t="s">
        <v>325</v>
      </c>
      <c r="C354" s="581"/>
      <c r="D354" s="581"/>
      <c r="E354" s="581"/>
      <c r="F354" s="581"/>
      <c r="G354" s="581"/>
      <c r="H354" s="582"/>
      <c r="I354" s="509">
        <v>610000000</v>
      </c>
      <c r="J354" s="508">
        <v>152280000</v>
      </c>
      <c r="K354" s="600">
        <v>126054000</v>
      </c>
      <c r="L354" s="555">
        <f t="shared" si="171"/>
        <v>24.96393442622951</v>
      </c>
      <c r="M354" s="555">
        <f t="shared" si="172"/>
        <v>120.80536912751678</v>
      </c>
      <c r="R354" s="423"/>
      <c r="S354" s="423"/>
      <c r="AA354" s="618"/>
    </row>
    <row r="355" spans="1:27" ht="18.75">
      <c r="A355" s="470"/>
      <c r="B355" s="489" t="s">
        <v>326</v>
      </c>
      <c r="C355" s="269">
        <v>1030702</v>
      </c>
      <c r="D355" s="269">
        <v>412</v>
      </c>
      <c r="E355" s="269"/>
      <c r="F355" s="269"/>
      <c r="G355" s="269"/>
      <c r="H355" s="271"/>
      <c r="I355" s="509">
        <v>198000000</v>
      </c>
      <c r="J355" s="508"/>
      <c r="K355" s="600"/>
      <c r="L355" s="555">
        <f t="shared" si="171"/>
        <v>0</v>
      </c>
      <c r="M355" s="555" t="e">
        <f t="shared" si="172"/>
        <v>#DIV/0!</v>
      </c>
    </row>
    <row r="356" spans="1:27" ht="18.75">
      <c r="A356" s="470"/>
      <c r="B356" s="489" t="s">
        <v>327</v>
      </c>
      <c r="C356" s="269">
        <v>1030702</v>
      </c>
      <c r="D356" s="269">
        <v>412</v>
      </c>
      <c r="E356" s="269">
        <v>280</v>
      </c>
      <c r="F356" s="269">
        <v>12</v>
      </c>
      <c r="G356" s="573" t="s">
        <v>343</v>
      </c>
      <c r="H356" s="271">
        <v>100</v>
      </c>
      <c r="I356" s="509">
        <v>664000000</v>
      </c>
      <c r="J356" s="508">
        <v>165295000</v>
      </c>
      <c r="K356" s="600">
        <v>51240000</v>
      </c>
      <c r="L356" s="555">
        <f t="shared" si="171"/>
        <v>24.893825301204821</v>
      </c>
      <c r="M356" s="555">
        <f t="shared" si="172"/>
        <v>322.58977361436376</v>
      </c>
    </row>
    <row r="357" spans="1:27" s="141" customFormat="1" ht="18.75">
      <c r="A357" s="470"/>
      <c r="B357" s="489" t="s">
        <v>328</v>
      </c>
      <c r="C357" s="269"/>
      <c r="D357" s="269"/>
      <c r="E357" s="269"/>
      <c r="F357" s="269"/>
      <c r="G357" s="269"/>
      <c r="H357" s="271"/>
      <c r="I357" s="509">
        <v>176000000</v>
      </c>
      <c r="J357" s="508">
        <v>63560000</v>
      </c>
      <c r="K357" s="600">
        <v>47800000</v>
      </c>
      <c r="L357" s="555">
        <f t="shared" si="171"/>
        <v>36.113636363636367</v>
      </c>
      <c r="M357" s="555">
        <f t="shared" si="172"/>
        <v>132.97071129707112</v>
      </c>
      <c r="R357" s="417"/>
      <c r="S357" s="417"/>
      <c r="AA357" s="268"/>
    </row>
    <row r="358" spans="1:27" ht="37.5">
      <c r="A358" s="470" t="s">
        <v>313</v>
      </c>
      <c r="B358" s="472" t="s">
        <v>722</v>
      </c>
      <c r="C358" s="557"/>
      <c r="D358" s="557"/>
      <c r="E358" s="557">
        <v>282</v>
      </c>
      <c r="F358" s="557">
        <v>12</v>
      </c>
      <c r="G358" s="557" t="s">
        <v>344</v>
      </c>
      <c r="H358" s="558">
        <v>100</v>
      </c>
      <c r="I358" s="528">
        <v>52768000</v>
      </c>
      <c r="J358" s="508">
        <v>10275200</v>
      </c>
      <c r="K358" s="600"/>
      <c r="L358" s="555">
        <f t="shared" si="171"/>
        <v>19.472407519708916</v>
      </c>
      <c r="M358" s="555" t="e">
        <f t="shared" si="172"/>
        <v>#DIV/0!</v>
      </c>
    </row>
    <row r="359" spans="1:27" ht="18.75">
      <c r="A359" s="470" t="s">
        <v>314</v>
      </c>
      <c r="B359" s="472" t="s">
        <v>723</v>
      </c>
      <c r="C359" s="587"/>
      <c r="D359" s="587"/>
      <c r="E359" s="587"/>
      <c r="F359" s="587"/>
      <c r="G359" s="587"/>
      <c r="H359" s="588"/>
      <c r="I359" s="527">
        <v>49680000</v>
      </c>
      <c r="J359" s="508"/>
      <c r="K359" s="600"/>
      <c r="L359" s="555">
        <f t="shared" si="171"/>
        <v>0</v>
      </c>
      <c r="M359" s="555" t="e">
        <f t="shared" si="172"/>
        <v>#DIV/0!</v>
      </c>
    </row>
    <row r="360" spans="1:27" ht="21.75" customHeight="1">
      <c r="A360" s="461" t="s">
        <v>16</v>
      </c>
      <c r="B360" s="487" t="s">
        <v>70</v>
      </c>
      <c r="C360" s="269">
        <v>1110440</v>
      </c>
      <c r="D360" s="269">
        <v>412</v>
      </c>
      <c r="E360" s="557"/>
      <c r="F360" s="557"/>
      <c r="G360" s="557"/>
      <c r="H360" s="558"/>
      <c r="I360" s="506">
        <f t="shared" ref="I360:K360" si="174">+I361</f>
        <v>0</v>
      </c>
      <c r="J360" s="506">
        <f t="shared" si="174"/>
        <v>0</v>
      </c>
      <c r="K360" s="593">
        <f t="shared" si="174"/>
        <v>0</v>
      </c>
      <c r="L360" s="555" t="e">
        <f t="shared" si="171"/>
        <v>#DIV/0!</v>
      </c>
      <c r="M360" s="555" t="e">
        <f t="shared" si="172"/>
        <v>#DIV/0!</v>
      </c>
    </row>
    <row r="361" spans="1:27" ht="37.5">
      <c r="A361" s="470"/>
      <c r="B361" s="489" t="s">
        <v>724</v>
      </c>
      <c r="C361" s="269">
        <v>1110440</v>
      </c>
      <c r="D361" s="269">
        <v>412</v>
      </c>
      <c r="E361" s="573">
        <v>280</v>
      </c>
      <c r="F361" s="557"/>
      <c r="G361" s="557"/>
      <c r="H361" s="558"/>
      <c r="I361" s="527">
        <v>0</v>
      </c>
      <c r="J361" s="508"/>
      <c r="K361" s="600"/>
      <c r="L361" s="555" t="e">
        <f t="shared" si="171"/>
        <v>#DIV/0!</v>
      </c>
      <c r="M361" s="555" t="e">
        <f t="shared" si="172"/>
        <v>#DIV/0!</v>
      </c>
    </row>
    <row r="362" spans="1:27" ht="19.5">
      <c r="A362" s="461" t="s">
        <v>26</v>
      </c>
      <c r="B362" s="490" t="s">
        <v>687</v>
      </c>
      <c r="C362" s="557"/>
      <c r="D362" s="557"/>
      <c r="E362" s="557">
        <v>283</v>
      </c>
      <c r="F362" s="557"/>
      <c r="G362" s="557"/>
      <c r="H362" s="558"/>
      <c r="I362" s="506">
        <f t="shared" ref="I362:K362" si="175">+I363</f>
        <v>0</v>
      </c>
      <c r="J362" s="506">
        <f t="shared" si="175"/>
        <v>0</v>
      </c>
      <c r="K362" s="593">
        <f t="shared" si="175"/>
        <v>0</v>
      </c>
      <c r="L362" s="555" t="e">
        <f t="shared" si="171"/>
        <v>#DIV/0!</v>
      </c>
      <c r="M362" s="555" t="e">
        <f t="shared" si="172"/>
        <v>#DIV/0!</v>
      </c>
    </row>
    <row r="363" spans="1:27" ht="47.25" customHeight="1">
      <c r="A363" s="470"/>
      <c r="B363" s="489" t="s">
        <v>725</v>
      </c>
      <c r="C363" s="557"/>
      <c r="D363" s="557"/>
      <c r="E363" s="557"/>
      <c r="F363" s="557"/>
      <c r="G363" s="557"/>
      <c r="H363" s="558"/>
      <c r="I363" s="524">
        <v>0</v>
      </c>
      <c r="J363" s="508"/>
      <c r="K363" s="600"/>
      <c r="L363" s="555" t="e">
        <f t="shared" si="171"/>
        <v>#DIV/0!</v>
      </c>
      <c r="M363" s="555" t="e">
        <f t="shared" si="172"/>
        <v>#DIV/0!</v>
      </c>
    </row>
    <row r="364" spans="1:27" ht="18.75">
      <c r="A364" s="461">
        <v>3</v>
      </c>
      <c r="B364" s="454" t="s">
        <v>537</v>
      </c>
      <c r="C364" s="439"/>
      <c r="D364" s="439"/>
      <c r="E364" s="439"/>
      <c r="F364" s="439"/>
      <c r="G364" s="439"/>
      <c r="H364" s="589"/>
      <c r="I364" s="511">
        <f t="shared" ref="I364:K364" si="176">SUM(I365:I366)</f>
        <v>30100000</v>
      </c>
      <c r="J364" s="511">
        <f t="shared" si="176"/>
        <v>0</v>
      </c>
      <c r="K364" s="590">
        <f t="shared" si="176"/>
        <v>0</v>
      </c>
      <c r="L364" s="555">
        <f t="shared" si="171"/>
        <v>0</v>
      </c>
      <c r="M364" s="555" t="e">
        <f t="shared" si="172"/>
        <v>#DIV/0!</v>
      </c>
    </row>
    <row r="365" spans="1:27" ht="18.75">
      <c r="A365" s="470"/>
      <c r="B365" s="472" t="s">
        <v>549</v>
      </c>
      <c r="C365" s="439"/>
      <c r="D365" s="439"/>
      <c r="E365" s="439"/>
      <c r="F365" s="439"/>
      <c r="G365" s="439"/>
      <c r="H365" s="589"/>
      <c r="I365" s="524">
        <v>25200000</v>
      </c>
      <c r="J365" s="508"/>
      <c r="K365" s="600"/>
      <c r="L365" s="555">
        <f t="shared" si="171"/>
        <v>0</v>
      </c>
      <c r="M365" s="555" t="e">
        <f t="shared" si="172"/>
        <v>#DIV/0!</v>
      </c>
    </row>
    <row r="366" spans="1:27" ht="37.5">
      <c r="A366" s="470"/>
      <c r="B366" s="472" t="s">
        <v>550</v>
      </c>
      <c r="C366" s="439"/>
      <c r="D366" s="439"/>
      <c r="E366" s="439"/>
      <c r="F366" s="439"/>
      <c r="G366" s="439"/>
      <c r="H366" s="589"/>
      <c r="I366" s="529">
        <v>4900000</v>
      </c>
      <c r="J366" s="508"/>
      <c r="K366" s="600"/>
      <c r="L366" s="555">
        <f t="shared" si="171"/>
        <v>0</v>
      </c>
      <c r="M366" s="555" t="e">
        <f t="shared" si="172"/>
        <v>#DIV/0!</v>
      </c>
    </row>
    <row r="367" spans="1:27" ht="18.75">
      <c r="A367" s="466" t="s">
        <v>104</v>
      </c>
      <c r="B367" s="467" t="s">
        <v>309</v>
      </c>
      <c r="C367" s="439"/>
      <c r="D367" s="439"/>
      <c r="E367" s="439"/>
      <c r="F367" s="439"/>
      <c r="G367" s="439"/>
      <c r="H367" s="589"/>
      <c r="I367" s="520">
        <f t="shared" ref="I367:K367" si="177">I368</f>
        <v>9811927545</v>
      </c>
      <c r="J367" s="520">
        <f t="shared" si="177"/>
        <v>1046373349</v>
      </c>
      <c r="K367" s="596">
        <f t="shared" si="177"/>
        <v>931965832</v>
      </c>
      <c r="L367" s="555">
        <f t="shared" si="171"/>
        <v>10.664299590483777</v>
      </c>
      <c r="M367" s="555">
        <f t="shared" si="172"/>
        <v>112.27593470400963</v>
      </c>
    </row>
    <row r="368" spans="1:27" ht="18.75">
      <c r="A368" s="461" t="s">
        <v>11</v>
      </c>
      <c r="B368" s="462" t="s">
        <v>474</v>
      </c>
      <c r="C368" s="439"/>
      <c r="D368" s="439"/>
      <c r="E368" s="439"/>
      <c r="F368" s="439"/>
      <c r="G368" s="439"/>
      <c r="H368" s="589"/>
      <c r="I368" s="506">
        <f t="shared" ref="I368:K368" si="178">I369+I377+I384</f>
        <v>9811927545</v>
      </c>
      <c r="J368" s="506">
        <f t="shared" si="178"/>
        <v>1046373349</v>
      </c>
      <c r="K368" s="593">
        <f t="shared" si="178"/>
        <v>931965832</v>
      </c>
      <c r="L368" s="555">
        <f t="shared" si="171"/>
        <v>10.664299590483777</v>
      </c>
      <c r="M368" s="555">
        <f t="shared" si="172"/>
        <v>112.27593470400963</v>
      </c>
    </row>
    <row r="369" spans="1:13" ht="18.75">
      <c r="A369" s="461">
        <v>1</v>
      </c>
      <c r="B369" s="454" t="s">
        <v>7</v>
      </c>
      <c r="C369" s="439"/>
      <c r="D369" s="439"/>
      <c r="E369" s="439"/>
      <c r="F369" s="439"/>
      <c r="G369" s="439"/>
      <c r="H369" s="589"/>
      <c r="I369" s="522">
        <f t="shared" ref="I369:K369" si="179">I370+I375</f>
        <v>3860427545</v>
      </c>
      <c r="J369" s="522">
        <f t="shared" si="179"/>
        <v>881573349</v>
      </c>
      <c r="K369" s="598">
        <f t="shared" si="179"/>
        <v>674840832</v>
      </c>
      <c r="L369" s="555">
        <f t="shared" si="171"/>
        <v>22.836158397579769</v>
      </c>
      <c r="M369" s="555">
        <f t="shared" si="172"/>
        <v>130.63426325098243</v>
      </c>
    </row>
    <row r="370" spans="1:13" ht="19.5">
      <c r="A370" s="468" t="s">
        <v>8</v>
      </c>
      <c r="B370" s="469" t="s">
        <v>74</v>
      </c>
      <c r="C370" s="439"/>
      <c r="D370" s="439"/>
      <c r="E370" s="439"/>
      <c r="F370" s="439"/>
      <c r="G370" s="439"/>
      <c r="H370" s="589"/>
      <c r="I370" s="521">
        <f t="shared" ref="I370:K370" si="180">I371+I374</f>
        <v>3349000000</v>
      </c>
      <c r="J370" s="521">
        <f t="shared" si="180"/>
        <v>881573349</v>
      </c>
      <c r="K370" s="597">
        <f t="shared" si="180"/>
        <v>674840832</v>
      </c>
      <c r="L370" s="555">
        <f t="shared" si="171"/>
        <v>26.323480113466708</v>
      </c>
      <c r="M370" s="555">
        <f t="shared" si="172"/>
        <v>130.63426325098243</v>
      </c>
    </row>
    <row r="371" spans="1:13" ht="18.75">
      <c r="A371" s="470" t="s">
        <v>14</v>
      </c>
      <c r="B371" s="471" t="s">
        <v>524</v>
      </c>
      <c r="C371" s="439"/>
      <c r="D371" s="439"/>
      <c r="E371" s="439"/>
      <c r="F371" s="439"/>
      <c r="G371" s="439"/>
      <c r="H371" s="589"/>
      <c r="I371" s="523">
        <f t="shared" ref="I371:K371" si="181">I372+I373</f>
        <v>3123000000</v>
      </c>
      <c r="J371" s="523">
        <f t="shared" si="181"/>
        <v>846467349</v>
      </c>
      <c r="K371" s="599">
        <f t="shared" si="181"/>
        <v>631835982</v>
      </c>
      <c r="L371" s="555">
        <f t="shared" si="171"/>
        <v>27.104301921229585</v>
      </c>
      <c r="M371" s="555">
        <f t="shared" si="172"/>
        <v>133.9694751667372</v>
      </c>
    </row>
    <row r="372" spans="1:13" ht="18.75">
      <c r="A372" s="470"/>
      <c r="B372" s="472" t="s">
        <v>449</v>
      </c>
      <c r="C372" s="439"/>
      <c r="D372" s="439"/>
      <c r="E372" s="439"/>
      <c r="F372" s="439"/>
      <c r="G372" s="439"/>
      <c r="H372" s="589"/>
      <c r="I372" s="529">
        <v>2433000000</v>
      </c>
      <c r="J372" s="508">
        <v>750995750</v>
      </c>
      <c r="K372" s="600">
        <v>564340500</v>
      </c>
      <c r="L372" s="555">
        <f t="shared" si="171"/>
        <v>30.867067406494041</v>
      </c>
      <c r="M372" s="555">
        <f t="shared" si="172"/>
        <v>133.07493437029595</v>
      </c>
    </row>
    <row r="373" spans="1:13" ht="18.75">
      <c r="A373" s="470"/>
      <c r="B373" s="472" t="s">
        <v>10</v>
      </c>
      <c r="C373" s="439"/>
      <c r="D373" s="439"/>
      <c r="E373" s="439"/>
      <c r="F373" s="439"/>
      <c r="G373" s="439"/>
      <c r="H373" s="589"/>
      <c r="I373" s="524">
        <v>690000000</v>
      </c>
      <c r="J373" s="508">
        <v>95471599</v>
      </c>
      <c r="K373" s="600">
        <v>67495482</v>
      </c>
      <c r="L373" s="555">
        <f t="shared" si="171"/>
        <v>13.836463623188406</v>
      </c>
      <c r="M373" s="555">
        <f t="shared" si="172"/>
        <v>141.44887357053025</v>
      </c>
    </row>
    <row r="374" spans="1:13" ht="37.5">
      <c r="A374" s="470" t="s">
        <v>15</v>
      </c>
      <c r="B374" s="471" t="s">
        <v>481</v>
      </c>
      <c r="C374" s="439"/>
      <c r="D374" s="439"/>
      <c r="E374" s="439"/>
      <c r="F374" s="439"/>
      <c r="G374" s="439"/>
      <c r="H374" s="589"/>
      <c r="I374" s="529">
        <v>226000000</v>
      </c>
      <c r="J374" s="508">
        <v>35106000</v>
      </c>
      <c r="K374" s="600">
        <v>43004850</v>
      </c>
      <c r="L374" s="555">
        <f t="shared" si="171"/>
        <v>15.53362831858407</v>
      </c>
      <c r="M374" s="555">
        <f t="shared" si="172"/>
        <v>81.632653061224488</v>
      </c>
    </row>
    <row r="375" spans="1:13" ht="19.5">
      <c r="A375" s="468" t="s">
        <v>9</v>
      </c>
      <c r="B375" s="469" t="s">
        <v>69</v>
      </c>
      <c r="C375" s="439"/>
      <c r="D375" s="439"/>
      <c r="E375" s="439"/>
      <c r="F375" s="439"/>
      <c r="G375" s="439"/>
      <c r="H375" s="589"/>
      <c r="I375" s="507">
        <f t="shared" ref="I375:K375" si="182">I376</f>
        <v>511427545</v>
      </c>
      <c r="J375" s="507">
        <f t="shared" si="182"/>
        <v>0</v>
      </c>
      <c r="K375" s="602">
        <f t="shared" si="182"/>
        <v>0</v>
      </c>
      <c r="L375" s="555">
        <f t="shared" si="171"/>
        <v>0</v>
      </c>
      <c r="M375" s="555" t="e">
        <f t="shared" si="172"/>
        <v>#DIV/0!</v>
      </c>
    </row>
    <row r="376" spans="1:13" ht="37.5">
      <c r="A376" s="461"/>
      <c r="B376" s="471" t="s">
        <v>525</v>
      </c>
      <c r="C376" s="439"/>
      <c r="D376" s="439"/>
      <c r="E376" s="439"/>
      <c r="F376" s="439"/>
      <c r="G376" s="439"/>
      <c r="H376" s="589"/>
      <c r="I376" s="529">
        <v>511427545</v>
      </c>
      <c r="J376" s="508"/>
      <c r="K376" s="600"/>
      <c r="L376" s="555">
        <f t="shared" si="171"/>
        <v>0</v>
      </c>
      <c r="M376" s="555" t="e">
        <f t="shared" si="172"/>
        <v>#DIV/0!</v>
      </c>
    </row>
    <row r="377" spans="1:13" ht="18.75">
      <c r="A377" s="461">
        <v>2</v>
      </c>
      <c r="B377" s="454" t="s">
        <v>461</v>
      </c>
      <c r="C377" s="439"/>
      <c r="D377" s="439"/>
      <c r="E377" s="439"/>
      <c r="F377" s="439"/>
      <c r="G377" s="439"/>
      <c r="H377" s="589"/>
      <c r="I377" s="522">
        <f t="shared" ref="I377:K377" si="183">SUM(I378:I380)</f>
        <v>5927000000</v>
      </c>
      <c r="J377" s="522">
        <f t="shared" si="183"/>
        <v>164800000</v>
      </c>
      <c r="K377" s="598">
        <f t="shared" si="183"/>
        <v>257125000</v>
      </c>
      <c r="L377" s="555">
        <f t="shared" si="171"/>
        <v>2.780496035093639</v>
      </c>
      <c r="M377" s="555">
        <f t="shared" si="172"/>
        <v>64.093339815264954</v>
      </c>
    </row>
    <row r="378" spans="1:13" ht="18.75">
      <c r="A378" s="470" t="s">
        <v>14</v>
      </c>
      <c r="B378" s="474" t="s">
        <v>36</v>
      </c>
      <c r="C378" s="439"/>
      <c r="D378" s="439"/>
      <c r="E378" s="439"/>
      <c r="F378" s="439"/>
      <c r="G378" s="439"/>
      <c r="H378" s="589"/>
      <c r="I378" s="523">
        <v>78000000</v>
      </c>
      <c r="J378" s="508"/>
      <c r="K378" s="600">
        <v>13300000</v>
      </c>
      <c r="L378" s="555">
        <f t="shared" si="171"/>
        <v>0</v>
      </c>
      <c r="M378" s="555">
        <f t="shared" si="172"/>
        <v>0</v>
      </c>
    </row>
    <row r="379" spans="1:13" ht="18.75">
      <c r="A379" s="470" t="s">
        <v>15</v>
      </c>
      <c r="B379" s="474" t="s">
        <v>75</v>
      </c>
      <c r="C379" s="439"/>
      <c r="D379" s="439"/>
      <c r="E379" s="439"/>
      <c r="F379" s="439"/>
      <c r="G379" s="439"/>
      <c r="H379" s="589"/>
      <c r="I379" s="525">
        <v>691000000</v>
      </c>
      <c r="J379" s="508">
        <v>164800000</v>
      </c>
      <c r="K379" s="600">
        <v>158400000</v>
      </c>
      <c r="L379" s="555">
        <f t="shared" si="171"/>
        <v>23.849493487698986</v>
      </c>
      <c r="M379" s="555">
        <f t="shared" si="172"/>
        <v>104.04040404040404</v>
      </c>
    </row>
    <row r="380" spans="1:13" ht="18.75">
      <c r="A380" s="470" t="s">
        <v>24</v>
      </c>
      <c r="B380" s="474" t="s">
        <v>76</v>
      </c>
      <c r="C380" s="439"/>
      <c r="D380" s="439"/>
      <c r="E380" s="439"/>
      <c r="F380" s="439"/>
      <c r="G380" s="439"/>
      <c r="H380" s="589"/>
      <c r="I380" s="524">
        <f t="shared" ref="I380:K380" si="184">SUM(I381:I383)</f>
        <v>5158000000</v>
      </c>
      <c r="J380" s="524">
        <f t="shared" si="184"/>
        <v>0</v>
      </c>
      <c r="K380" s="601">
        <f t="shared" si="184"/>
        <v>85425000</v>
      </c>
      <c r="L380" s="555">
        <f t="shared" si="171"/>
        <v>0</v>
      </c>
      <c r="M380" s="555">
        <f t="shared" si="172"/>
        <v>0</v>
      </c>
    </row>
    <row r="381" spans="1:13" ht="18.75">
      <c r="A381" s="476"/>
      <c r="B381" s="485" t="s">
        <v>63</v>
      </c>
      <c r="C381" s="439"/>
      <c r="D381" s="439"/>
      <c r="E381" s="439"/>
      <c r="F381" s="439"/>
      <c r="G381" s="439"/>
      <c r="H381" s="589"/>
      <c r="I381" s="523">
        <v>4447000000</v>
      </c>
      <c r="J381" s="508"/>
      <c r="K381" s="600"/>
      <c r="L381" s="555">
        <f t="shared" si="171"/>
        <v>0</v>
      </c>
      <c r="M381" s="555" t="e">
        <f t="shared" si="172"/>
        <v>#DIV/0!</v>
      </c>
    </row>
    <row r="382" spans="1:13" ht="37.5">
      <c r="A382" s="476"/>
      <c r="B382" s="485" t="s">
        <v>64</v>
      </c>
      <c r="C382" s="439"/>
      <c r="D382" s="439"/>
      <c r="E382" s="439"/>
      <c r="F382" s="439"/>
      <c r="G382" s="439"/>
      <c r="H382" s="589"/>
      <c r="I382" s="524">
        <v>550000000</v>
      </c>
      <c r="J382" s="508"/>
      <c r="K382" s="600"/>
      <c r="L382" s="555">
        <f t="shared" si="171"/>
        <v>0</v>
      </c>
      <c r="M382" s="555" t="e">
        <f t="shared" si="172"/>
        <v>#DIV/0!</v>
      </c>
    </row>
    <row r="383" spans="1:13" ht="18.75">
      <c r="A383" s="476"/>
      <c r="B383" s="485" t="s">
        <v>27</v>
      </c>
      <c r="C383" s="439"/>
      <c r="D383" s="439"/>
      <c r="E383" s="439"/>
      <c r="F383" s="439"/>
      <c r="G383" s="439"/>
      <c r="H383" s="589"/>
      <c r="I383" s="508">
        <v>161000000</v>
      </c>
      <c r="J383" s="508"/>
      <c r="K383" s="600">
        <v>85425000</v>
      </c>
      <c r="L383" s="555">
        <f t="shared" si="171"/>
        <v>0</v>
      </c>
      <c r="M383" s="555">
        <f t="shared" si="172"/>
        <v>0</v>
      </c>
    </row>
    <row r="384" spans="1:13" ht="18.75">
      <c r="A384" s="476">
        <v>3</v>
      </c>
      <c r="B384" s="482" t="s">
        <v>537</v>
      </c>
      <c r="C384" s="439"/>
      <c r="D384" s="439"/>
      <c r="E384" s="439"/>
      <c r="F384" s="439"/>
      <c r="G384" s="439"/>
      <c r="H384" s="589"/>
      <c r="I384" s="510">
        <f t="shared" ref="I384:K384" si="185">I385+I386</f>
        <v>24500000</v>
      </c>
      <c r="J384" s="510">
        <f t="shared" si="185"/>
        <v>0</v>
      </c>
      <c r="K384" s="502">
        <f t="shared" si="185"/>
        <v>0</v>
      </c>
      <c r="L384" s="555">
        <f t="shared" si="171"/>
        <v>0</v>
      </c>
      <c r="M384" s="555" t="e">
        <f t="shared" si="172"/>
        <v>#DIV/0!</v>
      </c>
    </row>
    <row r="385" spans="1:27" ht="18.75">
      <c r="A385" s="476"/>
      <c r="B385" s="472" t="s">
        <v>551</v>
      </c>
      <c r="C385" s="439"/>
      <c r="D385" s="439"/>
      <c r="E385" s="439"/>
      <c r="F385" s="439"/>
      <c r="G385" s="439"/>
      <c r="H385" s="589"/>
      <c r="I385" s="512">
        <v>22400000</v>
      </c>
      <c r="J385" s="508"/>
      <c r="K385" s="600"/>
      <c r="L385" s="555">
        <f t="shared" si="171"/>
        <v>0</v>
      </c>
      <c r="M385" s="555" t="e">
        <f t="shared" si="172"/>
        <v>#DIV/0!</v>
      </c>
    </row>
    <row r="386" spans="1:27" ht="37.5">
      <c r="A386" s="468"/>
      <c r="B386" s="472" t="s">
        <v>552</v>
      </c>
      <c r="C386" s="439"/>
      <c r="D386" s="439"/>
      <c r="E386" s="439"/>
      <c r="F386" s="439"/>
      <c r="G386" s="439"/>
      <c r="H386" s="589"/>
      <c r="I386" s="523">
        <v>2100000</v>
      </c>
      <c r="J386" s="508"/>
      <c r="K386" s="600"/>
      <c r="L386" s="555">
        <f t="shared" si="171"/>
        <v>0</v>
      </c>
      <c r="M386" s="555" t="e">
        <f t="shared" si="172"/>
        <v>#DIV/0!</v>
      </c>
    </row>
    <row r="387" spans="1:27" ht="37.5">
      <c r="A387" s="466" t="s">
        <v>105</v>
      </c>
      <c r="B387" s="467" t="s">
        <v>308</v>
      </c>
      <c r="C387" s="439"/>
      <c r="D387" s="439"/>
      <c r="E387" s="439"/>
      <c r="F387" s="439"/>
      <c r="G387" s="439"/>
      <c r="H387" s="589"/>
      <c r="I387" s="520">
        <f t="shared" ref="I387:K387" si="186">I390+I388</f>
        <v>3524400000</v>
      </c>
      <c r="J387" s="520">
        <f t="shared" si="186"/>
        <v>1300640653</v>
      </c>
      <c r="K387" s="596">
        <f t="shared" si="186"/>
        <v>1271121224</v>
      </c>
      <c r="L387" s="555">
        <f t="shared" si="171"/>
        <v>36.903888690273526</v>
      </c>
      <c r="M387" s="555">
        <f t="shared" si="172"/>
        <v>102.32231422484691</v>
      </c>
      <c r="AA387" s="225">
        <f>+J387+J367+J336+J281+J231+J181+J145+J87</f>
        <v>16597063725</v>
      </c>
    </row>
    <row r="388" spans="1:27" ht="18.75">
      <c r="A388" s="461" t="s">
        <v>11</v>
      </c>
      <c r="B388" s="462" t="s">
        <v>726</v>
      </c>
      <c r="C388" s="439"/>
      <c r="D388" s="439"/>
      <c r="E388" s="439"/>
      <c r="F388" s="439"/>
      <c r="G388" s="439"/>
      <c r="H388" s="589"/>
      <c r="I388" s="528">
        <f t="shared" ref="I388:K388" si="187">+I389</f>
        <v>0</v>
      </c>
      <c r="J388" s="528">
        <f t="shared" si="187"/>
        <v>0</v>
      </c>
      <c r="K388" s="607">
        <f t="shared" si="187"/>
        <v>0</v>
      </c>
      <c r="L388" s="555" t="e">
        <f t="shared" si="171"/>
        <v>#DIV/0!</v>
      </c>
      <c r="M388" s="555" t="e">
        <f t="shared" si="172"/>
        <v>#DIV/0!</v>
      </c>
    </row>
    <row r="389" spans="1:27" ht="37.5">
      <c r="A389" s="461"/>
      <c r="B389" s="472" t="s">
        <v>727</v>
      </c>
      <c r="C389" s="439"/>
      <c r="D389" s="439"/>
      <c r="E389" s="439"/>
      <c r="F389" s="439"/>
      <c r="G389" s="439"/>
      <c r="H389" s="589"/>
      <c r="I389" s="507">
        <v>0</v>
      </c>
      <c r="J389" s="508">
        <v>0</v>
      </c>
      <c r="K389" s="600">
        <v>0</v>
      </c>
      <c r="L389" s="555" t="e">
        <f t="shared" si="171"/>
        <v>#DIV/0!</v>
      </c>
      <c r="M389" s="555" t="e">
        <f t="shared" si="172"/>
        <v>#DIV/0!</v>
      </c>
    </row>
    <row r="390" spans="1:27" ht="18.75">
      <c r="A390" s="461" t="s">
        <v>217</v>
      </c>
      <c r="B390" s="462" t="s">
        <v>463</v>
      </c>
      <c r="C390" s="439"/>
      <c r="D390" s="439"/>
      <c r="E390" s="439"/>
      <c r="F390" s="439"/>
      <c r="G390" s="439"/>
      <c r="H390" s="589"/>
      <c r="I390" s="506">
        <f t="shared" ref="I390:K390" si="188">I391+I398+I405</f>
        <v>3524400000</v>
      </c>
      <c r="J390" s="506">
        <f t="shared" si="188"/>
        <v>1300640653</v>
      </c>
      <c r="K390" s="593">
        <f t="shared" si="188"/>
        <v>1271121224</v>
      </c>
      <c r="L390" s="555">
        <f t="shared" si="171"/>
        <v>36.903888690273526</v>
      </c>
      <c r="M390" s="555">
        <f t="shared" si="172"/>
        <v>102.32231422484691</v>
      </c>
    </row>
    <row r="391" spans="1:27" ht="18.75">
      <c r="A391" s="461">
        <v>1</v>
      </c>
      <c r="B391" s="454" t="s">
        <v>7</v>
      </c>
      <c r="C391" s="439"/>
      <c r="D391" s="439"/>
      <c r="E391" s="439"/>
      <c r="F391" s="439"/>
      <c r="G391" s="439"/>
      <c r="H391" s="589"/>
      <c r="I391" s="522">
        <f t="shared" ref="I391:K391" si="189">I393+I396</f>
        <v>738000000</v>
      </c>
      <c r="J391" s="522">
        <f t="shared" si="189"/>
        <v>177169686</v>
      </c>
      <c r="K391" s="598">
        <f t="shared" si="189"/>
        <v>161940203</v>
      </c>
      <c r="L391" s="555">
        <f t="shared" si="171"/>
        <v>24.006732520325201</v>
      </c>
      <c r="M391" s="555">
        <f t="shared" si="172"/>
        <v>109.40438675379455</v>
      </c>
    </row>
    <row r="392" spans="1:27" ht="18.75">
      <c r="A392" s="461" t="s">
        <v>8</v>
      </c>
      <c r="B392" s="454" t="s">
        <v>67</v>
      </c>
      <c r="C392" s="439"/>
      <c r="D392" s="439"/>
      <c r="E392" s="439"/>
      <c r="F392" s="439"/>
      <c r="G392" s="439"/>
      <c r="H392" s="589"/>
      <c r="I392" s="522">
        <f t="shared" ref="I392:K392" si="190">+I393</f>
        <v>710000000</v>
      </c>
      <c r="J392" s="522">
        <f t="shared" si="190"/>
        <v>177169686</v>
      </c>
      <c r="K392" s="598">
        <f t="shared" si="190"/>
        <v>161940203</v>
      </c>
      <c r="L392" s="555">
        <f t="shared" si="171"/>
        <v>24.95347690140845</v>
      </c>
      <c r="M392" s="555">
        <f t="shared" si="172"/>
        <v>109.40438675379455</v>
      </c>
    </row>
    <row r="393" spans="1:27" ht="18.75">
      <c r="A393" s="461"/>
      <c r="B393" s="471" t="s">
        <v>524</v>
      </c>
      <c r="C393" s="439"/>
      <c r="D393" s="439"/>
      <c r="E393" s="439"/>
      <c r="F393" s="439"/>
      <c r="G393" s="439"/>
      <c r="H393" s="589"/>
      <c r="I393" s="523">
        <f t="shared" ref="I393:K393" si="191">I394</f>
        <v>710000000</v>
      </c>
      <c r="J393" s="523">
        <f t="shared" si="191"/>
        <v>177169686</v>
      </c>
      <c r="K393" s="599">
        <f t="shared" si="191"/>
        <v>161940203</v>
      </c>
      <c r="L393" s="555">
        <f t="shared" si="171"/>
        <v>24.95347690140845</v>
      </c>
      <c r="M393" s="555">
        <f t="shared" si="172"/>
        <v>109.40438675379455</v>
      </c>
    </row>
    <row r="394" spans="1:27" ht="18.75">
      <c r="A394" s="470"/>
      <c r="B394" s="472" t="s">
        <v>65</v>
      </c>
      <c r="C394" s="439"/>
      <c r="D394" s="439"/>
      <c r="E394" s="439"/>
      <c r="F394" s="439"/>
      <c r="G394" s="439"/>
      <c r="H394" s="589"/>
      <c r="I394" s="512">
        <v>710000000</v>
      </c>
      <c r="J394" s="508">
        <v>177169686</v>
      </c>
      <c r="K394" s="600">
        <v>161940203</v>
      </c>
      <c r="L394" s="555">
        <f t="shared" si="171"/>
        <v>24.95347690140845</v>
      </c>
      <c r="M394" s="555">
        <f t="shared" si="172"/>
        <v>109.40438675379455</v>
      </c>
    </row>
    <row r="395" spans="1:27" ht="18.75">
      <c r="A395" s="461"/>
      <c r="B395" s="472" t="s">
        <v>10</v>
      </c>
      <c r="C395" s="439"/>
      <c r="D395" s="439"/>
      <c r="E395" s="439"/>
      <c r="F395" s="439"/>
      <c r="G395" s="439"/>
      <c r="H395" s="589"/>
      <c r="I395" s="507">
        <v>0</v>
      </c>
      <c r="J395" s="508"/>
      <c r="K395" s="600"/>
      <c r="L395" s="555" t="e">
        <f t="shared" si="171"/>
        <v>#DIV/0!</v>
      </c>
      <c r="M395" s="555" t="e">
        <f t="shared" si="172"/>
        <v>#DIV/0!</v>
      </c>
    </row>
    <row r="396" spans="1:27" ht="18.75">
      <c r="A396" s="461" t="s">
        <v>9</v>
      </c>
      <c r="B396" s="454" t="s">
        <v>69</v>
      </c>
      <c r="C396" s="439"/>
      <c r="D396" s="439"/>
      <c r="E396" s="439"/>
      <c r="F396" s="439"/>
      <c r="G396" s="439"/>
      <c r="H396" s="589"/>
      <c r="I396" s="506">
        <f t="shared" ref="I396:K396" si="192">+I397</f>
        <v>28000000</v>
      </c>
      <c r="J396" s="506">
        <f t="shared" si="192"/>
        <v>0</v>
      </c>
      <c r="K396" s="593">
        <f t="shared" si="192"/>
        <v>0</v>
      </c>
      <c r="L396" s="555">
        <f t="shared" si="171"/>
        <v>0</v>
      </c>
      <c r="M396" s="555" t="e">
        <f t="shared" si="172"/>
        <v>#DIV/0!</v>
      </c>
    </row>
    <row r="397" spans="1:27" ht="37.5">
      <c r="A397" s="470"/>
      <c r="B397" s="471" t="s">
        <v>526</v>
      </c>
      <c r="C397" s="439"/>
      <c r="D397" s="439"/>
      <c r="E397" s="439"/>
      <c r="F397" s="439"/>
      <c r="G397" s="439"/>
      <c r="H397" s="589"/>
      <c r="I397" s="524">
        <v>28000000</v>
      </c>
      <c r="J397" s="508"/>
      <c r="K397" s="600"/>
      <c r="L397" s="555">
        <f t="shared" si="171"/>
        <v>0</v>
      </c>
      <c r="M397" s="555" t="e">
        <f t="shared" si="172"/>
        <v>#DIV/0!</v>
      </c>
    </row>
    <row r="398" spans="1:27" ht="18.75">
      <c r="A398" s="461">
        <v>2</v>
      </c>
      <c r="B398" s="454" t="s">
        <v>464</v>
      </c>
      <c r="C398" s="439"/>
      <c r="D398" s="439"/>
      <c r="E398" s="439"/>
      <c r="F398" s="439"/>
      <c r="G398" s="439"/>
      <c r="H398" s="589"/>
      <c r="I398" s="522">
        <f t="shared" ref="I398:K398" si="193">+SUM(I399:I404)</f>
        <v>2715000000</v>
      </c>
      <c r="J398" s="522">
        <f t="shared" si="193"/>
        <v>1123470967</v>
      </c>
      <c r="K398" s="598">
        <f t="shared" si="193"/>
        <v>1109181021</v>
      </c>
      <c r="L398" s="555">
        <f t="shared" si="171"/>
        <v>41.380146114180477</v>
      </c>
      <c r="M398" s="555">
        <f t="shared" si="172"/>
        <v>101.2883330790421</v>
      </c>
    </row>
    <row r="399" spans="1:27" ht="37.5">
      <c r="A399" s="470" t="s">
        <v>14</v>
      </c>
      <c r="B399" s="457" t="s">
        <v>77</v>
      </c>
      <c r="C399" s="439"/>
      <c r="D399" s="439"/>
      <c r="E399" s="439"/>
      <c r="F399" s="439"/>
      <c r="G399" s="439"/>
      <c r="H399" s="589"/>
      <c r="I399" s="512">
        <v>500000000</v>
      </c>
      <c r="J399" s="508"/>
      <c r="K399" s="600"/>
      <c r="L399" s="555">
        <f t="shared" si="171"/>
        <v>0</v>
      </c>
      <c r="M399" s="555" t="e">
        <f t="shared" si="172"/>
        <v>#DIV/0!</v>
      </c>
    </row>
    <row r="400" spans="1:27" ht="18.75">
      <c r="A400" s="470" t="s">
        <v>15</v>
      </c>
      <c r="B400" s="457" t="s">
        <v>361</v>
      </c>
      <c r="C400" s="439"/>
      <c r="D400" s="439"/>
      <c r="E400" s="439"/>
      <c r="F400" s="439"/>
      <c r="G400" s="439"/>
      <c r="H400" s="589"/>
      <c r="I400" s="512">
        <v>2215000000</v>
      </c>
      <c r="J400" s="508">
        <v>1123470967</v>
      </c>
      <c r="K400" s="600">
        <v>1109181021</v>
      </c>
      <c r="L400" s="555">
        <f t="shared" si="171"/>
        <v>50.721036884875851</v>
      </c>
      <c r="M400" s="555">
        <f t="shared" si="172"/>
        <v>101.2883330790421</v>
      </c>
    </row>
    <row r="401" spans="1:13" ht="37.5">
      <c r="A401" s="470" t="s">
        <v>24</v>
      </c>
      <c r="B401" s="457" t="s">
        <v>728</v>
      </c>
      <c r="C401" s="439"/>
      <c r="D401" s="439"/>
      <c r="E401" s="439"/>
      <c r="F401" s="439"/>
      <c r="G401" s="439"/>
      <c r="H401" s="589"/>
      <c r="I401" s="531">
        <v>0</v>
      </c>
      <c r="J401" s="508"/>
      <c r="K401" s="600"/>
      <c r="L401" s="555" t="e">
        <f t="shared" si="171"/>
        <v>#DIV/0!</v>
      </c>
      <c r="M401" s="555" t="e">
        <f t="shared" si="172"/>
        <v>#DIV/0!</v>
      </c>
    </row>
    <row r="402" spans="1:13" ht="18.75">
      <c r="A402" s="470" t="s">
        <v>313</v>
      </c>
      <c r="B402" s="457" t="s">
        <v>729</v>
      </c>
      <c r="C402" s="439"/>
      <c r="D402" s="439"/>
      <c r="E402" s="439"/>
      <c r="F402" s="439"/>
      <c r="G402" s="439"/>
      <c r="H402" s="589"/>
      <c r="I402" s="531"/>
      <c r="J402" s="508"/>
      <c r="K402" s="600"/>
      <c r="L402" s="555" t="e">
        <f t="shared" si="171"/>
        <v>#DIV/0!</v>
      </c>
      <c r="M402" s="555" t="e">
        <f t="shared" si="172"/>
        <v>#DIV/0!</v>
      </c>
    </row>
    <row r="403" spans="1:13" ht="18.75">
      <c r="A403" s="470" t="s">
        <v>314</v>
      </c>
      <c r="B403" s="457" t="s">
        <v>730</v>
      </c>
      <c r="C403" s="439"/>
      <c r="D403" s="439"/>
      <c r="E403" s="439"/>
      <c r="F403" s="439"/>
      <c r="G403" s="439"/>
      <c r="H403" s="589"/>
      <c r="I403" s="531"/>
      <c r="J403" s="508"/>
      <c r="K403" s="600"/>
      <c r="L403" s="555" t="e">
        <f t="shared" si="171"/>
        <v>#DIV/0!</v>
      </c>
      <c r="M403" s="555" t="e">
        <f t="shared" si="172"/>
        <v>#DIV/0!</v>
      </c>
    </row>
    <row r="404" spans="1:13" ht="18.75">
      <c r="A404" s="470" t="s">
        <v>315</v>
      </c>
      <c r="B404" s="457" t="s">
        <v>731</v>
      </c>
      <c r="C404" s="439"/>
      <c r="D404" s="439"/>
      <c r="E404" s="439"/>
      <c r="F404" s="439"/>
      <c r="G404" s="439"/>
      <c r="H404" s="589"/>
      <c r="I404" s="531"/>
      <c r="J404" s="508"/>
      <c r="K404" s="600"/>
      <c r="L404" s="555" t="e">
        <f t="shared" si="171"/>
        <v>#DIV/0!</v>
      </c>
      <c r="M404" s="555" t="e">
        <f t="shared" si="172"/>
        <v>#DIV/0!</v>
      </c>
    </row>
    <row r="405" spans="1:13" ht="18.75">
      <c r="A405" s="470">
        <v>3</v>
      </c>
      <c r="B405" s="482" t="s">
        <v>537</v>
      </c>
      <c r="C405" s="439"/>
      <c r="D405" s="439"/>
      <c r="E405" s="439"/>
      <c r="F405" s="439"/>
      <c r="G405" s="439"/>
      <c r="H405" s="589"/>
      <c r="I405" s="510">
        <f t="shared" ref="I405:K405" si="194">SUM(I406:I409)</f>
        <v>71400000</v>
      </c>
      <c r="J405" s="510">
        <f t="shared" si="194"/>
        <v>0</v>
      </c>
      <c r="K405" s="502">
        <f t="shared" si="194"/>
        <v>0</v>
      </c>
      <c r="L405" s="555">
        <f t="shared" si="171"/>
        <v>0</v>
      </c>
      <c r="M405" s="555" t="e">
        <f t="shared" si="172"/>
        <v>#DIV/0!</v>
      </c>
    </row>
    <row r="406" spans="1:13" ht="18.75">
      <c r="A406" s="470"/>
      <c r="B406" s="472" t="s">
        <v>553</v>
      </c>
      <c r="C406" s="439"/>
      <c r="D406" s="439"/>
      <c r="E406" s="439"/>
      <c r="F406" s="439"/>
      <c r="G406" s="439"/>
      <c r="H406" s="589"/>
      <c r="I406" s="531">
        <v>7000000</v>
      </c>
      <c r="J406" s="508"/>
      <c r="K406" s="600"/>
      <c r="L406" s="555">
        <f t="shared" si="171"/>
        <v>0</v>
      </c>
      <c r="M406" s="555" t="e">
        <f t="shared" si="172"/>
        <v>#DIV/0!</v>
      </c>
    </row>
    <row r="407" spans="1:13" ht="37.5">
      <c r="A407" s="470"/>
      <c r="B407" s="472" t="s">
        <v>554</v>
      </c>
      <c r="C407" s="439"/>
      <c r="D407" s="439"/>
      <c r="E407" s="439"/>
      <c r="F407" s="439"/>
      <c r="G407" s="439"/>
      <c r="H407" s="589"/>
      <c r="I407" s="524">
        <v>2800000</v>
      </c>
      <c r="J407" s="508"/>
      <c r="K407" s="600"/>
      <c r="L407" s="555">
        <f t="shared" si="171"/>
        <v>0</v>
      </c>
      <c r="M407" s="555" t="e">
        <f t="shared" si="172"/>
        <v>#DIV/0!</v>
      </c>
    </row>
    <row r="408" spans="1:13" ht="37.5">
      <c r="A408" s="470"/>
      <c r="B408" s="472" t="s">
        <v>552</v>
      </c>
      <c r="C408" s="439"/>
      <c r="D408" s="439"/>
      <c r="E408" s="439"/>
      <c r="F408" s="439"/>
      <c r="G408" s="439"/>
      <c r="H408" s="589"/>
      <c r="I408" s="524">
        <v>2100000</v>
      </c>
      <c r="J408" s="508"/>
      <c r="K408" s="600"/>
      <c r="L408" s="555">
        <f t="shared" si="171"/>
        <v>0</v>
      </c>
      <c r="M408" s="555" t="e">
        <f t="shared" si="172"/>
        <v>#DIV/0!</v>
      </c>
    </row>
    <row r="409" spans="1:13" ht="37.5">
      <c r="A409" s="470"/>
      <c r="B409" s="472" t="s">
        <v>555</v>
      </c>
      <c r="C409" s="439"/>
      <c r="D409" s="439"/>
      <c r="E409" s="439"/>
      <c r="F409" s="439"/>
      <c r="G409" s="439"/>
      <c r="H409" s="589"/>
      <c r="I409" s="512">
        <v>59500000</v>
      </c>
      <c r="J409" s="508"/>
      <c r="K409" s="600"/>
      <c r="L409" s="555">
        <f t="shared" si="171"/>
        <v>0</v>
      </c>
      <c r="M409" s="555" t="e">
        <f t="shared" si="172"/>
        <v>#DIV/0!</v>
      </c>
    </row>
    <row r="410" spans="1:13" ht="37.5">
      <c r="A410" s="459" t="s">
        <v>94</v>
      </c>
      <c r="B410" s="460" t="s">
        <v>342</v>
      </c>
      <c r="C410" s="439"/>
      <c r="D410" s="439"/>
      <c r="E410" s="439"/>
      <c r="F410" s="439"/>
      <c r="G410" s="439"/>
      <c r="H410" s="589"/>
      <c r="I410" s="518">
        <f t="shared" ref="I410:K410" si="195">I411+I466</f>
        <v>11890483500</v>
      </c>
      <c r="J410" s="518">
        <f t="shared" si="195"/>
        <v>33487820</v>
      </c>
      <c r="K410" s="594">
        <f t="shared" si="195"/>
        <v>29621180</v>
      </c>
      <c r="L410" s="555">
        <f t="shared" si="171"/>
        <v>0.28163547764899555</v>
      </c>
      <c r="M410" s="555">
        <f t="shared" si="172"/>
        <v>113.05363256966805</v>
      </c>
    </row>
    <row r="411" spans="1:13" ht="18.75">
      <c r="A411" s="491" t="s">
        <v>527</v>
      </c>
      <c r="B411" s="492" t="s">
        <v>107</v>
      </c>
      <c r="C411" s="439"/>
      <c r="D411" s="439"/>
      <c r="E411" s="439"/>
      <c r="F411" s="439"/>
      <c r="G411" s="439"/>
      <c r="H411" s="589"/>
      <c r="I411" s="532">
        <f t="shared" ref="I411:K411" si="196">I412+I432+I437+I442+I447+I452+I459</f>
        <v>1029483500</v>
      </c>
      <c r="J411" s="532">
        <f t="shared" si="196"/>
        <v>33487820</v>
      </c>
      <c r="K411" s="608">
        <f t="shared" si="196"/>
        <v>29621180</v>
      </c>
      <c r="L411" s="555">
        <f t="shared" si="171"/>
        <v>3.2528758353096481</v>
      </c>
      <c r="M411" s="555">
        <f t="shared" si="172"/>
        <v>113.05363256966805</v>
      </c>
    </row>
    <row r="412" spans="1:13" ht="18.75">
      <c r="A412" s="493" t="s">
        <v>3</v>
      </c>
      <c r="B412" s="494" t="s">
        <v>503</v>
      </c>
      <c r="C412" s="439"/>
      <c r="D412" s="439"/>
      <c r="E412" s="439"/>
      <c r="F412" s="439"/>
      <c r="G412" s="439"/>
      <c r="H412" s="589"/>
      <c r="I412" s="533">
        <f t="shared" ref="I412:K412" si="197">I419+I413</f>
        <v>624483500</v>
      </c>
      <c r="J412" s="533">
        <f t="shared" si="197"/>
        <v>33487820</v>
      </c>
      <c r="K412" s="609">
        <f t="shared" si="197"/>
        <v>29621180</v>
      </c>
      <c r="L412" s="555">
        <f t="shared" si="171"/>
        <v>5.3624827557493511</v>
      </c>
      <c r="M412" s="555">
        <f t="shared" si="172"/>
        <v>113.05363256966805</v>
      </c>
    </row>
    <row r="413" spans="1:13" ht="18.75">
      <c r="A413" s="461">
        <v>1</v>
      </c>
      <c r="B413" s="454" t="s">
        <v>498</v>
      </c>
      <c r="C413" s="439"/>
      <c r="D413" s="439"/>
      <c r="E413" s="439"/>
      <c r="F413" s="439"/>
      <c r="G413" s="439"/>
      <c r="H413" s="589"/>
      <c r="I413" s="527">
        <f t="shared" ref="I413:K413" si="198">I414+I417</f>
        <v>71000000</v>
      </c>
      <c r="J413" s="527">
        <f t="shared" si="198"/>
        <v>14700000</v>
      </c>
      <c r="K413" s="604">
        <f t="shared" si="198"/>
        <v>0</v>
      </c>
      <c r="L413" s="555">
        <f t="shared" si="171"/>
        <v>20.704225352112676</v>
      </c>
      <c r="M413" s="555" t="e">
        <f t="shared" si="172"/>
        <v>#DIV/0!</v>
      </c>
    </row>
    <row r="414" spans="1:13" ht="58.5">
      <c r="A414" s="468" t="s">
        <v>8</v>
      </c>
      <c r="B414" s="478" t="s">
        <v>499</v>
      </c>
      <c r="C414" s="439"/>
      <c r="D414" s="439"/>
      <c r="E414" s="439"/>
      <c r="F414" s="439"/>
      <c r="G414" s="439"/>
      <c r="H414" s="589"/>
      <c r="I414" s="526">
        <f t="shared" ref="I414:K414" si="199">I415</f>
        <v>28000000</v>
      </c>
      <c r="J414" s="526">
        <f t="shared" si="199"/>
        <v>14700000</v>
      </c>
      <c r="K414" s="603">
        <f t="shared" si="199"/>
        <v>0</v>
      </c>
      <c r="L414" s="555">
        <f t="shared" si="171"/>
        <v>52.5</v>
      </c>
      <c r="M414" s="555" t="e">
        <f t="shared" si="172"/>
        <v>#DIV/0!</v>
      </c>
    </row>
    <row r="415" spans="1:13" ht="37.5">
      <c r="A415" s="461"/>
      <c r="B415" s="495" t="s">
        <v>528</v>
      </c>
      <c r="C415" s="439"/>
      <c r="D415" s="439"/>
      <c r="E415" s="439"/>
      <c r="F415" s="439"/>
      <c r="G415" s="439"/>
      <c r="H415" s="589"/>
      <c r="I415" s="524">
        <f t="shared" ref="I415:K415" si="200">+I416</f>
        <v>28000000</v>
      </c>
      <c r="J415" s="524">
        <f t="shared" si="200"/>
        <v>14700000</v>
      </c>
      <c r="K415" s="601">
        <f t="shared" si="200"/>
        <v>0</v>
      </c>
      <c r="L415" s="555">
        <f t="shared" si="171"/>
        <v>52.5</v>
      </c>
      <c r="M415" s="555" t="e">
        <f t="shared" si="172"/>
        <v>#DIV/0!</v>
      </c>
    </row>
    <row r="416" spans="1:13" ht="18.75">
      <c r="A416" s="461"/>
      <c r="B416" s="496" t="s">
        <v>174</v>
      </c>
      <c r="C416" s="439"/>
      <c r="D416" s="439"/>
      <c r="E416" s="439"/>
      <c r="F416" s="439"/>
      <c r="G416" s="439"/>
      <c r="H416" s="589"/>
      <c r="I416" s="524">
        <v>28000000</v>
      </c>
      <c r="J416" s="508">
        <v>14700000</v>
      </c>
      <c r="K416" s="600"/>
      <c r="L416" s="555">
        <f t="shared" ref="L416:L474" si="201">+J416/I416*100</f>
        <v>52.5</v>
      </c>
      <c r="M416" s="555" t="e">
        <f t="shared" ref="M416:M474" si="202">+J416/K416*100</f>
        <v>#DIV/0!</v>
      </c>
    </row>
    <row r="417" spans="1:13" ht="39">
      <c r="A417" s="461" t="s">
        <v>9</v>
      </c>
      <c r="B417" s="497" t="s">
        <v>732</v>
      </c>
      <c r="C417" s="439"/>
      <c r="D417" s="439"/>
      <c r="E417" s="439"/>
      <c r="F417" s="439"/>
      <c r="G417" s="439"/>
      <c r="H417" s="589"/>
      <c r="I417" s="506">
        <f t="shared" ref="I417:K417" si="203">+I418</f>
        <v>43000000</v>
      </c>
      <c r="J417" s="506">
        <f t="shared" si="203"/>
        <v>0</v>
      </c>
      <c r="K417" s="593">
        <f t="shared" si="203"/>
        <v>0</v>
      </c>
      <c r="L417" s="555">
        <f t="shared" si="201"/>
        <v>0</v>
      </c>
      <c r="M417" s="555" t="e">
        <f t="shared" si="202"/>
        <v>#DIV/0!</v>
      </c>
    </row>
    <row r="418" spans="1:13" ht="37.5">
      <c r="A418" s="470"/>
      <c r="B418" s="496" t="s">
        <v>733</v>
      </c>
      <c r="C418" s="439"/>
      <c r="D418" s="439"/>
      <c r="E418" s="439"/>
      <c r="F418" s="439"/>
      <c r="G418" s="439"/>
      <c r="H418" s="589"/>
      <c r="I418" s="524">
        <v>43000000</v>
      </c>
      <c r="J418" s="508">
        <v>0</v>
      </c>
      <c r="K418" s="600">
        <v>0</v>
      </c>
      <c r="L418" s="555">
        <f t="shared" si="201"/>
        <v>0</v>
      </c>
      <c r="M418" s="555" t="e">
        <f t="shared" si="202"/>
        <v>#DIV/0!</v>
      </c>
    </row>
    <row r="419" spans="1:13" ht="37.5">
      <c r="A419" s="461">
        <v>2</v>
      </c>
      <c r="B419" s="454" t="s">
        <v>106</v>
      </c>
      <c r="C419" s="439"/>
      <c r="D419" s="439"/>
      <c r="E419" s="439"/>
      <c r="F419" s="439"/>
      <c r="G419" s="439"/>
      <c r="H419" s="589"/>
      <c r="I419" s="527">
        <f t="shared" ref="I419:K419" si="204">I420+I423+I426</f>
        <v>553483500</v>
      </c>
      <c r="J419" s="527">
        <f t="shared" si="204"/>
        <v>18787820</v>
      </c>
      <c r="K419" s="604">
        <f t="shared" si="204"/>
        <v>29621180</v>
      </c>
      <c r="L419" s="555">
        <f t="shared" si="201"/>
        <v>3.3944679471023074</v>
      </c>
      <c r="M419" s="555">
        <f t="shared" si="202"/>
        <v>63.426980289103938</v>
      </c>
    </row>
    <row r="420" spans="1:13" ht="39">
      <c r="A420" s="468" t="s">
        <v>12</v>
      </c>
      <c r="B420" s="469" t="s">
        <v>469</v>
      </c>
      <c r="C420" s="439"/>
      <c r="D420" s="439"/>
      <c r="E420" s="439"/>
      <c r="F420" s="439"/>
      <c r="G420" s="439"/>
      <c r="H420" s="589"/>
      <c r="I420" s="526">
        <f t="shared" ref="I420:K420" si="205">I421</f>
        <v>154483500</v>
      </c>
      <c r="J420" s="526">
        <f t="shared" si="205"/>
        <v>4183448</v>
      </c>
      <c r="K420" s="603">
        <f t="shared" si="205"/>
        <v>0</v>
      </c>
      <c r="L420" s="555">
        <f t="shared" si="201"/>
        <v>2.7080225396239728</v>
      </c>
      <c r="M420" s="555" t="e">
        <f t="shared" si="202"/>
        <v>#DIV/0!</v>
      </c>
    </row>
    <row r="421" spans="1:13" ht="150">
      <c r="A421" s="470" t="s">
        <v>14</v>
      </c>
      <c r="B421" s="471" t="s">
        <v>379</v>
      </c>
      <c r="C421" s="439"/>
      <c r="D421" s="439"/>
      <c r="E421" s="439"/>
      <c r="F421" s="439"/>
      <c r="G421" s="439"/>
      <c r="H421" s="589"/>
      <c r="I421" s="524">
        <f t="shared" ref="I421:K421" si="206">+I422</f>
        <v>154483500</v>
      </c>
      <c r="J421" s="524">
        <f t="shared" si="206"/>
        <v>4183448</v>
      </c>
      <c r="K421" s="601">
        <f t="shared" si="206"/>
        <v>0</v>
      </c>
      <c r="L421" s="555">
        <f t="shared" si="201"/>
        <v>2.7080225396239728</v>
      </c>
      <c r="M421" s="555" t="e">
        <f t="shared" si="202"/>
        <v>#DIV/0!</v>
      </c>
    </row>
    <row r="422" spans="1:13" ht="18.75">
      <c r="A422" s="476"/>
      <c r="B422" s="481" t="s">
        <v>380</v>
      </c>
      <c r="C422" s="439"/>
      <c r="D422" s="439"/>
      <c r="E422" s="439"/>
      <c r="F422" s="439"/>
      <c r="G422" s="439"/>
      <c r="H422" s="589"/>
      <c r="I422" s="510">
        <v>154483500</v>
      </c>
      <c r="J422" s="508">
        <v>4183448</v>
      </c>
      <c r="K422" s="600"/>
      <c r="L422" s="555">
        <f t="shared" si="201"/>
        <v>2.7080225396239728</v>
      </c>
      <c r="M422" s="555" t="e">
        <f t="shared" si="202"/>
        <v>#DIV/0!</v>
      </c>
    </row>
    <row r="423" spans="1:13" ht="39">
      <c r="A423" s="468" t="s">
        <v>13</v>
      </c>
      <c r="B423" s="469" t="s">
        <v>468</v>
      </c>
      <c r="C423" s="439"/>
      <c r="D423" s="439"/>
      <c r="E423" s="439"/>
      <c r="F423" s="439"/>
      <c r="G423" s="439"/>
      <c r="H423" s="589"/>
      <c r="I423" s="526">
        <f t="shared" ref="I423:K423" si="207">I424</f>
        <v>25000000</v>
      </c>
      <c r="J423" s="526">
        <f t="shared" si="207"/>
        <v>0</v>
      </c>
      <c r="K423" s="603">
        <f t="shared" si="207"/>
        <v>0</v>
      </c>
      <c r="L423" s="555">
        <f t="shared" si="201"/>
        <v>0</v>
      </c>
      <c r="M423" s="555" t="e">
        <f t="shared" si="202"/>
        <v>#DIV/0!</v>
      </c>
    </row>
    <row r="424" spans="1:13" ht="56.25">
      <c r="A424" s="470"/>
      <c r="B424" s="471" t="s">
        <v>185</v>
      </c>
      <c r="C424" s="439"/>
      <c r="D424" s="439"/>
      <c r="E424" s="439"/>
      <c r="F424" s="439"/>
      <c r="G424" s="439"/>
      <c r="H424" s="589"/>
      <c r="I424" s="524">
        <f t="shared" ref="I424:K424" si="208">SUM(I425:I425)</f>
        <v>25000000</v>
      </c>
      <c r="J424" s="524">
        <f t="shared" si="208"/>
        <v>0</v>
      </c>
      <c r="K424" s="601">
        <f t="shared" si="208"/>
        <v>0</v>
      </c>
      <c r="L424" s="555">
        <f t="shared" si="201"/>
        <v>0</v>
      </c>
      <c r="M424" s="555" t="e">
        <f t="shared" si="202"/>
        <v>#DIV/0!</v>
      </c>
    </row>
    <row r="425" spans="1:13" ht="37.5">
      <c r="A425" s="468"/>
      <c r="B425" s="481" t="s">
        <v>381</v>
      </c>
      <c r="C425" s="439"/>
      <c r="D425" s="439"/>
      <c r="E425" s="439"/>
      <c r="F425" s="439"/>
      <c r="G425" s="439"/>
      <c r="H425" s="589"/>
      <c r="I425" s="510">
        <v>25000000</v>
      </c>
      <c r="J425" s="508">
        <v>0</v>
      </c>
      <c r="K425" s="600">
        <v>0</v>
      </c>
      <c r="L425" s="555">
        <f t="shared" si="201"/>
        <v>0</v>
      </c>
      <c r="M425" s="555" t="e">
        <f t="shared" si="202"/>
        <v>#DIV/0!</v>
      </c>
    </row>
    <row r="426" spans="1:13" ht="39">
      <c r="A426" s="468" t="s">
        <v>16</v>
      </c>
      <c r="B426" s="469" t="s">
        <v>467</v>
      </c>
      <c r="C426" s="439"/>
      <c r="D426" s="439"/>
      <c r="E426" s="439"/>
      <c r="F426" s="439"/>
      <c r="G426" s="439"/>
      <c r="H426" s="589"/>
      <c r="I426" s="526">
        <f t="shared" ref="I426:K426" si="209">I427</f>
        <v>374000000</v>
      </c>
      <c r="J426" s="526">
        <f t="shared" si="209"/>
        <v>14604372</v>
      </c>
      <c r="K426" s="603">
        <f t="shared" si="209"/>
        <v>29621180</v>
      </c>
      <c r="L426" s="555">
        <f t="shared" si="201"/>
        <v>3.9049122994652405</v>
      </c>
      <c r="M426" s="555">
        <f t="shared" si="202"/>
        <v>49.303815715646707</v>
      </c>
    </row>
    <row r="427" spans="1:13" ht="56.25">
      <c r="A427" s="470"/>
      <c r="B427" s="471" t="s">
        <v>191</v>
      </c>
      <c r="C427" s="439"/>
      <c r="D427" s="439"/>
      <c r="E427" s="439"/>
      <c r="F427" s="439"/>
      <c r="G427" s="439"/>
      <c r="H427" s="589"/>
      <c r="I427" s="524">
        <f t="shared" ref="I427:K427" si="210">SUM(I428:I431)</f>
        <v>374000000</v>
      </c>
      <c r="J427" s="524">
        <f t="shared" si="210"/>
        <v>14604372</v>
      </c>
      <c r="K427" s="601">
        <f t="shared" si="210"/>
        <v>29621180</v>
      </c>
      <c r="L427" s="555">
        <f t="shared" si="201"/>
        <v>3.9049122994652405</v>
      </c>
      <c r="M427" s="555">
        <f t="shared" si="202"/>
        <v>49.303815715646707</v>
      </c>
    </row>
    <row r="428" spans="1:13" ht="37.5">
      <c r="A428" s="468"/>
      <c r="B428" s="481" t="s">
        <v>388</v>
      </c>
      <c r="C428" s="439"/>
      <c r="D428" s="439"/>
      <c r="E428" s="439"/>
      <c r="F428" s="439"/>
      <c r="G428" s="439"/>
      <c r="H428" s="589"/>
      <c r="I428" s="510">
        <v>313000000</v>
      </c>
      <c r="J428" s="508"/>
      <c r="K428" s="600"/>
      <c r="L428" s="555">
        <f t="shared" si="201"/>
        <v>0</v>
      </c>
      <c r="M428" s="555" t="e">
        <f t="shared" si="202"/>
        <v>#DIV/0!</v>
      </c>
    </row>
    <row r="429" spans="1:13" ht="56.25">
      <c r="A429" s="468"/>
      <c r="B429" s="481" t="s">
        <v>389</v>
      </c>
      <c r="C429" s="439"/>
      <c r="D429" s="439"/>
      <c r="E429" s="439"/>
      <c r="F429" s="439"/>
      <c r="G429" s="439"/>
      <c r="H429" s="589"/>
      <c r="I429" s="510">
        <v>35000000</v>
      </c>
      <c r="J429" s="508">
        <v>14604372</v>
      </c>
      <c r="K429" s="600">
        <v>29621180</v>
      </c>
      <c r="L429" s="555">
        <f t="shared" si="201"/>
        <v>41.726777142857138</v>
      </c>
      <c r="M429" s="555">
        <f t="shared" si="202"/>
        <v>49.303815715646707</v>
      </c>
    </row>
    <row r="430" spans="1:13" ht="56.25">
      <c r="A430" s="468"/>
      <c r="B430" s="481" t="s">
        <v>734</v>
      </c>
      <c r="C430" s="439"/>
      <c r="D430" s="439"/>
      <c r="E430" s="439"/>
      <c r="F430" s="439"/>
      <c r="G430" s="439"/>
      <c r="H430" s="589"/>
      <c r="I430" s="510">
        <v>0</v>
      </c>
      <c r="J430" s="508"/>
      <c r="K430" s="600"/>
      <c r="L430" s="555" t="e">
        <f t="shared" si="201"/>
        <v>#DIV/0!</v>
      </c>
      <c r="M430" s="555" t="e">
        <f t="shared" si="202"/>
        <v>#DIV/0!</v>
      </c>
    </row>
    <row r="431" spans="1:13" ht="37.5">
      <c r="A431" s="468"/>
      <c r="B431" s="481" t="s">
        <v>390</v>
      </c>
      <c r="C431" s="439"/>
      <c r="D431" s="439"/>
      <c r="E431" s="439"/>
      <c r="F431" s="439"/>
      <c r="G431" s="439"/>
      <c r="H431" s="589"/>
      <c r="I431" s="510">
        <v>26000000</v>
      </c>
      <c r="J431" s="508"/>
      <c r="K431" s="600"/>
      <c r="L431" s="555">
        <f t="shared" si="201"/>
        <v>0</v>
      </c>
      <c r="M431" s="555" t="e">
        <f t="shared" si="202"/>
        <v>#DIV/0!</v>
      </c>
    </row>
    <row r="432" spans="1:13" ht="18.75">
      <c r="A432" s="493" t="s">
        <v>5</v>
      </c>
      <c r="B432" s="494" t="s">
        <v>303</v>
      </c>
      <c r="C432" s="439"/>
      <c r="D432" s="439"/>
      <c r="E432" s="439"/>
      <c r="F432" s="439"/>
      <c r="G432" s="439"/>
      <c r="H432" s="589"/>
      <c r="I432" s="533">
        <f t="shared" ref="I432:K433" si="211">I433</f>
        <v>5000000</v>
      </c>
      <c r="J432" s="533">
        <f t="shared" si="211"/>
        <v>0</v>
      </c>
      <c r="K432" s="609">
        <f t="shared" si="211"/>
        <v>0</v>
      </c>
      <c r="L432" s="555">
        <f t="shared" si="201"/>
        <v>0</v>
      </c>
      <c r="M432" s="555" t="e">
        <f t="shared" si="202"/>
        <v>#DIV/0!</v>
      </c>
    </row>
    <row r="433" spans="1:13" ht="37.5">
      <c r="A433" s="461" t="s">
        <v>11</v>
      </c>
      <c r="B433" s="454" t="s">
        <v>106</v>
      </c>
      <c r="C433" s="439"/>
      <c r="D433" s="439"/>
      <c r="E433" s="439"/>
      <c r="F433" s="439"/>
      <c r="G433" s="439"/>
      <c r="H433" s="589"/>
      <c r="I433" s="522">
        <f t="shared" si="211"/>
        <v>5000000</v>
      </c>
      <c r="J433" s="522">
        <f t="shared" si="211"/>
        <v>0</v>
      </c>
      <c r="K433" s="598">
        <f t="shared" si="211"/>
        <v>0</v>
      </c>
      <c r="L433" s="555">
        <f t="shared" si="201"/>
        <v>0</v>
      </c>
      <c r="M433" s="555" t="e">
        <f t="shared" si="202"/>
        <v>#DIV/0!</v>
      </c>
    </row>
    <row r="434" spans="1:13" ht="39">
      <c r="A434" s="468"/>
      <c r="B434" s="469" t="s">
        <v>466</v>
      </c>
      <c r="C434" s="439"/>
      <c r="D434" s="439"/>
      <c r="E434" s="439"/>
      <c r="F434" s="439"/>
      <c r="G434" s="439"/>
      <c r="H434" s="589"/>
      <c r="I434" s="521">
        <f t="shared" ref="I434:K434" si="212">I436</f>
        <v>5000000</v>
      </c>
      <c r="J434" s="521">
        <f t="shared" si="212"/>
        <v>0</v>
      </c>
      <c r="K434" s="597">
        <f t="shared" si="212"/>
        <v>0</v>
      </c>
      <c r="L434" s="555">
        <f t="shared" si="201"/>
        <v>0</v>
      </c>
      <c r="M434" s="555" t="e">
        <f t="shared" si="202"/>
        <v>#DIV/0!</v>
      </c>
    </row>
    <row r="435" spans="1:13" ht="78">
      <c r="A435" s="468"/>
      <c r="B435" s="469" t="s">
        <v>191</v>
      </c>
      <c r="C435" s="439"/>
      <c r="D435" s="439"/>
      <c r="E435" s="439"/>
      <c r="F435" s="439"/>
      <c r="G435" s="439"/>
      <c r="H435" s="589"/>
      <c r="I435" s="521">
        <f t="shared" ref="I435:K435" si="213">+I436</f>
        <v>5000000</v>
      </c>
      <c r="J435" s="521">
        <f t="shared" si="213"/>
        <v>0</v>
      </c>
      <c r="K435" s="597">
        <f t="shared" si="213"/>
        <v>0</v>
      </c>
      <c r="L435" s="555">
        <f t="shared" si="201"/>
        <v>0</v>
      </c>
      <c r="M435" s="555" t="e">
        <f t="shared" si="202"/>
        <v>#DIV/0!</v>
      </c>
    </row>
    <row r="436" spans="1:13" ht="56.25">
      <c r="A436" s="461"/>
      <c r="B436" s="482" t="s">
        <v>232</v>
      </c>
      <c r="C436" s="439"/>
      <c r="D436" s="439"/>
      <c r="E436" s="439"/>
      <c r="F436" s="439"/>
      <c r="G436" s="439"/>
      <c r="H436" s="589"/>
      <c r="I436" s="510">
        <v>5000000</v>
      </c>
      <c r="J436" s="508"/>
      <c r="K436" s="600"/>
      <c r="L436" s="555">
        <f t="shared" si="201"/>
        <v>0</v>
      </c>
      <c r="M436" s="555" t="e">
        <f t="shared" si="202"/>
        <v>#DIV/0!</v>
      </c>
    </row>
    <row r="437" spans="1:13" ht="18.75">
      <c r="A437" s="493" t="s">
        <v>90</v>
      </c>
      <c r="B437" s="494" t="s">
        <v>304</v>
      </c>
      <c r="C437" s="439"/>
      <c r="D437" s="439"/>
      <c r="E437" s="439"/>
      <c r="F437" s="439"/>
      <c r="G437" s="439"/>
      <c r="H437" s="589"/>
      <c r="I437" s="533">
        <f t="shared" ref="I437:K437" si="214">I438</f>
        <v>10000000</v>
      </c>
      <c r="J437" s="533">
        <f t="shared" si="214"/>
        <v>0</v>
      </c>
      <c r="K437" s="609">
        <f t="shared" si="214"/>
        <v>0</v>
      </c>
      <c r="L437" s="555">
        <f t="shared" si="201"/>
        <v>0</v>
      </c>
      <c r="M437" s="555" t="e">
        <f t="shared" si="202"/>
        <v>#DIV/0!</v>
      </c>
    </row>
    <row r="438" spans="1:13" ht="37.5">
      <c r="A438" s="461" t="s">
        <v>11</v>
      </c>
      <c r="B438" s="454" t="s">
        <v>106</v>
      </c>
      <c r="C438" s="439"/>
      <c r="D438" s="439"/>
      <c r="E438" s="439"/>
      <c r="F438" s="439"/>
      <c r="G438" s="439"/>
      <c r="H438" s="589"/>
      <c r="I438" s="506">
        <f t="shared" ref="I438:K438" si="215">I441</f>
        <v>10000000</v>
      </c>
      <c r="J438" s="506">
        <f t="shared" si="215"/>
        <v>0</v>
      </c>
      <c r="K438" s="593">
        <f t="shared" si="215"/>
        <v>0</v>
      </c>
      <c r="L438" s="555">
        <f t="shared" si="201"/>
        <v>0</v>
      </c>
      <c r="M438" s="555" t="e">
        <f t="shared" si="202"/>
        <v>#DIV/0!</v>
      </c>
    </row>
    <row r="439" spans="1:13" ht="39">
      <c r="A439" s="468"/>
      <c r="B439" s="469" t="s">
        <v>466</v>
      </c>
      <c r="C439" s="439"/>
      <c r="D439" s="439"/>
      <c r="E439" s="439"/>
      <c r="F439" s="439"/>
      <c r="G439" s="439"/>
      <c r="H439" s="589"/>
      <c r="I439" s="507">
        <f t="shared" ref="I439:K439" si="216">I441</f>
        <v>10000000</v>
      </c>
      <c r="J439" s="507">
        <f t="shared" si="216"/>
        <v>0</v>
      </c>
      <c r="K439" s="602">
        <f t="shared" si="216"/>
        <v>0</v>
      </c>
      <c r="L439" s="555">
        <f t="shared" si="201"/>
        <v>0</v>
      </c>
      <c r="M439" s="555" t="e">
        <f t="shared" si="202"/>
        <v>#DIV/0!</v>
      </c>
    </row>
    <row r="440" spans="1:13" ht="78">
      <c r="A440" s="468"/>
      <c r="B440" s="469" t="s">
        <v>191</v>
      </c>
      <c r="C440" s="439"/>
      <c r="D440" s="439"/>
      <c r="E440" s="439"/>
      <c r="F440" s="439"/>
      <c r="G440" s="439"/>
      <c r="H440" s="589"/>
      <c r="I440" s="507">
        <f t="shared" ref="I440:K440" si="217">+I441</f>
        <v>10000000</v>
      </c>
      <c r="J440" s="507">
        <f t="shared" si="217"/>
        <v>0</v>
      </c>
      <c r="K440" s="602">
        <f t="shared" si="217"/>
        <v>0</v>
      </c>
      <c r="L440" s="555">
        <f t="shared" si="201"/>
        <v>0</v>
      </c>
      <c r="M440" s="555" t="e">
        <f t="shared" si="202"/>
        <v>#DIV/0!</v>
      </c>
    </row>
    <row r="441" spans="1:13" ht="56.25">
      <c r="A441" s="470"/>
      <c r="B441" s="482" t="s">
        <v>232</v>
      </c>
      <c r="C441" s="439"/>
      <c r="D441" s="439"/>
      <c r="E441" s="439"/>
      <c r="F441" s="439"/>
      <c r="G441" s="439"/>
      <c r="H441" s="589"/>
      <c r="I441" s="510">
        <v>10000000</v>
      </c>
      <c r="J441" s="508"/>
      <c r="K441" s="600"/>
      <c r="L441" s="555">
        <f t="shared" si="201"/>
        <v>0</v>
      </c>
      <c r="M441" s="555" t="e">
        <f t="shared" si="202"/>
        <v>#DIV/0!</v>
      </c>
    </row>
    <row r="442" spans="1:13" ht="18.75">
      <c r="A442" s="493" t="s">
        <v>101</v>
      </c>
      <c r="B442" s="494" t="s">
        <v>305</v>
      </c>
      <c r="C442" s="439"/>
      <c r="D442" s="439"/>
      <c r="E442" s="439"/>
      <c r="F442" s="439"/>
      <c r="G442" s="439"/>
      <c r="H442" s="589"/>
      <c r="I442" s="533">
        <f t="shared" ref="I442:K442" si="218">I443</f>
        <v>10000000</v>
      </c>
      <c r="J442" s="533">
        <f t="shared" si="218"/>
        <v>0</v>
      </c>
      <c r="K442" s="609">
        <f t="shared" si="218"/>
        <v>0</v>
      </c>
      <c r="L442" s="555">
        <f t="shared" si="201"/>
        <v>0</v>
      </c>
      <c r="M442" s="555" t="e">
        <f t="shared" si="202"/>
        <v>#DIV/0!</v>
      </c>
    </row>
    <row r="443" spans="1:13" ht="37.5">
      <c r="A443" s="461" t="s">
        <v>11</v>
      </c>
      <c r="B443" s="454" t="s">
        <v>106</v>
      </c>
      <c r="C443" s="439"/>
      <c r="D443" s="439"/>
      <c r="E443" s="439"/>
      <c r="F443" s="439"/>
      <c r="G443" s="439"/>
      <c r="H443" s="589"/>
      <c r="I443" s="506">
        <f t="shared" ref="I443:K443" si="219">I446</f>
        <v>10000000</v>
      </c>
      <c r="J443" s="506">
        <f t="shared" si="219"/>
        <v>0</v>
      </c>
      <c r="K443" s="593">
        <f t="shared" si="219"/>
        <v>0</v>
      </c>
      <c r="L443" s="555">
        <f t="shared" si="201"/>
        <v>0</v>
      </c>
      <c r="M443" s="555" t="e">
        <f t="shared" si="202"/>
        <v>#DIV/0!</v>
      </c>
    </row>
    <row r="444" spans="1:13" ht="39">
      <c r="A444" s="468"/>
      <c r="B444" s="469" t="s">
        <v>466</v>
      </c>
      <c r="C444" s="439"/>
      <c r="D444" s="439"/>
      <c r="E444" s="439"/>
      <c r="F444" s="439"/>
      <c r="G444" s="439"/>
      <c r="H444" s="589"/>
      <c r="I444" s="507">
        <f t="shared" ref="I444:K444" si="220">I446</f>
        <v>10000000</v>
      </c>
      <c r="J444" s="507">
        <f t="shared" si="220"/>
        <v>0</v>
      </c>
      <c r="K444" s="602">
        <f t="shared" si="220"/>
        <v>0</v>
      </c>
      <c r="L444" s="555">
        <f t="shared" si="201"/>
        <v>0</v>
      </c>
      <c r="M444" s="555" t="e">
        <f t="shared" si="202"/>
        <v>#DIV/0!</v>
      </c>
    </row>
    <row r="445" spans="1:13" ht="78">
      <c r="A445" s="468"/>
      <c r="B445" s="469" t="s">
        <v>191</v>
      </c>
      <c r="C445" s="439"/>
      <c r="D445" s="439"/>
      <c r="E445" s="439"/>
      <c r="F445" s="439"/>
      <c r="G445" s="439"/>
      <c r="H445" s="589"/>
      <c r="I445" s="507">
        <f t="shared" ref="I445:K445" si="221">+I446</f>
        <v>10000000</v>
      </c>
      <c r="J445" s="507">
        <f t="shared" si="221"/>
        <v>0</v>
      </c>
      <c r="K445" s="602">
        <f t="shared" si="221"/>
        <v>0</v>
      </c>
      <c r="L445" s="555">
        <f t="shared" si="201"/>
        <v>0</v>
      </c>
      <c r="M445" s="555" t="e">
        <f t="shared" si="202"/>
        <v>#DIV/0!</v>
      </c>
    </row>
    <row r="446" spans="1:13" ht="56.25">
      <c r="A446" s="461"/>
      <c r="B446" s="482" t="s">
        <v>232</v>
      </c>
      <c r="C446" s="439"/>
      <c r="D446" s="439"/>
      <c r="E446" s="439"/>
      <c r="F446" s="439"/>
      <c r="G446" s="439"/>
      <c r="H446" s="589"/>
      <c r="I446" s="510">
        <v>10000000</v>
      </c>
      <c r="J446" s="508"/>
      <c r="K446" s="600"/>
      <c r="L446" s="555">
        <f t="shared" si="201"/>
        <v>0</v>
      </c>
      <c r="M446" s="555" t="e">
        <f t="shared" si="202"/>
        <v>#DIV/0!</v>
      </c>
    </row>
    <row r="447" spans="1:13" ht="18.75">
      <c r="A447" s="493" t="s">
        <v>102</v>
      </c>
      <c r="B447" s="494" t="s">
        <v>306</v>
      </c>
      <c r="C447" s="439"/>
      <c r="D447" s="439"/>
      <c r="E447" s="439"/>
      <c r="F447" s="439"/>
      <c r="G447" s="439"/>
      <c r="H447" s="589"/>
      <c r="I447" s="533">
        <f t="shared" ref="I447:K448" si="222">I448</f>
        <v>10000000</v>
      </c>
      <c r="J447" s="533">
        <f t="shared" si="222"/>
        <v>0</v>
      </c>
      <c r="K447" s="609">
        <f t="shared" si="222"/>
        <v>0</v>
      </c>
      <c r="L447" s="555">
        <f t="shared" si="201"/>
        <v>0</v>
      </c>
      <c r="M447" s="555" t="e">
        <f t="shared" si="202"/>
        <v>#DIV/0!</v>
      </c>
    </row>
    <row r="448" spans="1:13" ht="37.5">
      <c r="A448" s="461" t="s">
        <v>11</v>
      </c>
      <c r="B448" s="454" t="s">
        <v>106</v>
      </c>
      <c r="C448" s="439"/>
      <c r="D448" s="439"/>
      <c r="E448" s="439"/>
      <c r="F448" s="439"/>
      <c r="G448" s="439"/>
      <c r="H448" s="589"/>
      <c r="I448" s="506">
        <f t="shared" si="222"/>
        <v>10000000</v>
      </c>
      <c r="J448" s="506">
        <f t="shared" si="222"/>
        <v>0</v>
      </c>
      <c r="K448" s="593">
        <f t="shared" si="222"/>
        <v>0</v>
      </c>
      <c r="L448" s="555">
        <f t="shared" si="201"/>
        <v>0</v>
      </c>
      <c r="M448" s="555" t="e">
        <f t="shared" si="202"/>
        <v>#DIV/0!</v>
      </c>
    </row>
    <row r="449" spans="1:13" ht="39">
      <c r="A449" s="468"/>
      <c r="B449" s="469" t="s">
        <v>466</v>
      </c>
      <c r="C449" s="439"/>
      <c r="D449" s="439"/>
      <c r="E449" s="439"/>
      <c r="F449" s="439"/>
      <c r="G449" s="439"/>
      <c r="H449" s="589"/>
      <c r="I449" s="507">
        <f t="shared" ref="I449:K449" si="223">I451</f>
        <v>10000000</v>
      </c>
      <c r="J449" s="507">
        <f t="shared" si="223"/>
        <v>0</v>
      </c>
      <c r="K449" s="602">
        <f t="shared" si="223"/>
        <v>0</v>
      </c>
      <c r="L449" s="555">
        <f t="shared" si="201"/>
        <v>0</v>
      </c>
      <c r="M449" s="555" t="e">
        <f t="shared" si="202"/>
        <v>#DIV/0!</v>
      </c>
    </row>
    <row r="450" spans="1:13" ht="78">
      <c r="A450" s="468"/>
      <c r="B450" s="469" t="s">
        <v>191</v>
      </c>
      <c r="C450" s="439"/>
      <c r="D450" s="439"/>
      <c r="E450" s="439"/>
      <c r="F450" s="439"/>
      <c r="G450" s="439"/>
      <c r="H450" s="589"/>
      <c r="I450" s="507">
        <f t="shared" ref="I450:K450" si="224">+I451</f>
        <v>10000000</v>
      </c>
      <c r="J450" s="507">
        <f t="shared" si="224"/>
        <v>0</v>
      </c>
      <c r="K450" s="602">
        <f t="shared" si="224"/>
        <v>0</v>
      </c>
      <c r="L450" s="555">
        <f t="shared" si="201"/>
        <v>0</v>
      </c>
      <c r="M450" s="555" t="e">
        <f t="shared" si="202"/>
        <v>#DIV/0!</v>
      </c>
    </row>
    <row r="451" spans="1:13" ht="56.25">
      <c r="A451" s="470"/>
      <c r="B451" s="482" t="s">
        <v>232</v>
      </c>
      <c r="C451" s="439"/>
      <c r="D451" s="439"/>
      <c r="E451" s="439"/>
      <c r="F451" s="439"/>
      <c r="G451" s="439"/>
      <c r="H451" s="589"/>
      <c r="I451" s="510">
        <v>10000000</v>
      </c>
      <c r="J451" s="508"/>
      <c r="K451" s="600"/>
      <c r="L451" s="555">
        <f t="shared" si="201"/>
        <v>0</v>
      </c>
      <c r="M451" s="555" t="e">
        <f t="shared" si="202"/>
        <v>#DIV/0!</v>
      </c>
    </row>
    <row r="452" spans="1:13" ht="18.75">
      <c r="A452" s="466" t="s">
        <v>103</v>
      </c>
      <c r="B452" s="467" t="s">
        <v>307</v>
      </c>
      <c r="C452" s="439"/>
      <c r="D452" s="439"/>
      <c r="E452" s="439"/>
      <c r="F452" s="439"/>
      <c r="G452" s="439"/>
      <c r="H452" s="589"/>
      <c r="I452" s="534">
        <f t="shared" ref="I452:K452" si="225">I453</f>
        <v>360000000</v>
      </c>
      <c r="J452" s="534">
        <f t="shared" si="225"/>
        <v>0</v>
      </c>
      <c r="K452" s="610">
        <f t="shared" si="225"/>
        <v>0</v>
      </c>
      <c r="L452" s="555">
        <f t="shared" si="201"/>
        <v>0</v>
      </c>
      <c r="M452" s="555" t="e">
        <f t="shared" si="202"/>
        <v>#DIV/0!</v>
      </c>
    </row>
    <row r="453" spans="1:13" ht="37.5">
      <c r="A453" s="461" t="s">
        <v>11</v>
      </c>
      <c r="B453" s="454" t="s">
        <v>106</v>
      </c>
      <c r="C453" s="439"/>
      <c r="D453" s="439"/>
      <c r="E453" s="439"/>
      <c r="F453" s="439"/>
      <c r="G453" s="439"/>
      <c r="H453" s="589"/>
      <c r="I453" s="506">
        <f t="shared" ref="I453:K453" si="226">+I454+I457</f>
        <v>360000000</v>
      </c>
      <c r="J453" s="506">
        <f t="shared" si="226"/>
        <v>0</v>
      </c>
      <c r="K453" s="593">
        <f t="shared" si="226"/>
        <v>0</v>
      </c>
      <c r="L453" s="555">
        <f t="shared" si="201"/>
        <v>0</v>
      </c>
      <c r="M453" s="555" t="e">
        <f t="shared" si="202"/>
        <v>#DIV/0!</v>
      </c>
    </row>
    <row r="454" spans="1:13" ht="39">
      <c r="A454" s="498" t="s">
        <v>663</v>
      </c>
      <c r="B454" s="469" t="s">
        <v>466</v>
      </c>
      <c r="C454" s="439"/>
      <c r="D454" s="439"/>
      <c r="E454" s="439"/>
      <c r="F454" s="439"/>
      <c r="G454" s="439"/>
      <c r="H454" s="589"/>
      <c r="I454" s="507">
        <f t="shared" ref="I454:K454" si="227">I456</f>
        <v>10000000</v>
      </c>
      <c r="J454" s="507">
        <f t="shared" si="227"/>
        <v>0</v>
      </c>
      <c r="K454" s="602">
        <f t="shared" si="227"/>
        <v>0</v>
      </c>
      <c r="L454" s="555">
        <f t="shared" si="201"/>
        <v>0</v>
      </c>
      <c r="M454" s="555" t="e">
        <f t="shared" si="202"/>
        <v>#DIV/0!</v>
      </c>
    </row>
    <row r="455" spans="1:13" ht="78">
      <c r="A455" s="468"/>
      <c r="B455" s="469" t="s">
        <v>191</v>
      </c>
      <c r="C455" s="439"/>
      <c r="D455" s="439"/>
      <c r="E455" s="439"/>
      <c r="F455" s="439"/>
      <c r="G455" s="439"/>
      <c r="H455" s="589"/>
      <c r="I455" s="507">
        <f t="shared" ref="I455:K455" si="228">+I456</f>
        <v>10000000</v>
      </c>
      <c r="J455" s="507">
        <f t="shared" si="228"/>
        <v>0</v>
      </c>
      <c r="K455" s="602">
        <f t="shared" si="228"/>
        <v>0</v>
      </c>
      <c r="L455" s="555">
        <f t="shared" si="201"/>
        <v>0</v>
      </c>
      <c r="M455" s="555" t="e">
        <f t="shared" si="202"/>
        <v>#DIV/0!</v>
      </c>
    </row>
    <row r="456" spans="1:13" ht="56.25">
      <c r="A456" s="470"/>
      <c r="B456" s="482" t="s">
        <v>232</v>
      </c>
      <c r="C456" s="439"/>
      <c r="D456" s="439"/>
      <c r="E456" s="439"/>
      <c r="F456" s="439"/>
      <c r="G456" s="439"/>
      <c r="H456" s="589"/>
      <c r="I456" s="510">
        <v>10000000</v>
      </c>
      <c r="J456" s="508"/>
      <c r="K456" s="600"/>
      <c r="L456" s="555">
        <f t="shared" si="201"/>
        <v>0</v>
      </c>
      <c r="M456" s="555" t="e">
        <f t="shared" si="202"/>
        <v>#DIV/0!</v>
      </c>
    </row>
    <row r="457" spans="1:13" ht="39">
      <c r="A457" s="498" t="s">
        <v>663</v>
      </c>
      <c r="B457" s="469" t="s">
        <v>735</v>
      </c>
      <c r="C457" s="439"/>
      <c r="D457" s="439"/>
      <c r="E457" s="439"/>
      <c r="F457" s="439"/>
      <c r="G457" s="439"/>
      <c r="H457" s="589"/>
      <c r="I457" s="507">
        <f t="shared" ref="I457:K457" si="229">+I458</f>
        <v>350000000</v>
      </c>
      <c r="J457" s="507">
        <f t="shared" si="229"/>
        <v>0</v>
      </c>
      <c r="K457" s="602">
        <f t="shared" si="229"/>
        <v>0</v>
      </c>
      <c r="L457" s="555">
        <f t="shared" si="201"/>
        <v>0</v>
      </c>
      <c r="M457" s="555" t="e">
        <f t="shared" si="202"/>
        <v>#DIV/0!</v>
      </c>
    </row>
    <row r="458" spans="1:13" ht="37.5">
      <c r="A458" s="461"/>
      <c r="B458" s="471" t="s">
        <v>736</v>
      </c>
      <c r="C458" s="439"/>
      <c r="D458" s="439"/>
      <c r="E458" s="439"/>
      <c r="F458" s="439"/>
      <c r="G458" s="439"/>
      <c r="H458" s="589"/>
      <c r="I458" s="510">
        <v>350000000</v>
      </c>
      <c r="J458" s="508"/>
      <c r="K458" s="600"/>
      <c r="L458" s="555">
        <f t="shared" si="201"/>
        <v>0</v>
      </c>
      <c r="M458" s="555" t="e">
        <f t="shared" si="202"/>
        <v>#DIV/0!</v>
      </c>
    </row>
    <row r="459" spans="1:13" ht="37.5">
      <c r="A459" s="493" t="s">
        <v>104</v>
      </c>
      <c r="B459" s="494" t="s">
        <v>308</v>
      </c>
      <c r="C459" s="439"/>
      <c r="D459" s="439"/>
      <c r="E459" s="439"/>
      <c r="F459" s="439"/>
      <c r="G459" s="439"/>
      <c r="H459" s="589"/>
      <c r="I459" s="533">
        <f t="shared" ref="I459:K459" si="230">I460</f>
        <v>10000000</v>
      </c>
      <c r="J459" s="533">
        <f t="shared" si="230"/>
        <v>0</v>
      </c>
      <c r="K459" s="609">
        <f t="shared" si="230"/>
        <v>0</v>
      </c>
      <c r="L459" s="555">
        <f t="shared" si="201"/>
        <v>0</v>
      </c>
      <c r="M459" s="555" t="e">
        <f t="shared" si="202"/>
        <v>#DIV/0!</v>
      </c>
    </row>
    <row r="460" spans="1:13" ht="37.5">
      <c r="A460" s="461" t="s">
        <v>11</v>
      </c>
      <c r="B460" s="454" t="s">
        <v>106</v>
      </c>
      <c r="C460" s="439"/>
      <c r="D460" s="439"/>
      <c r="E460" s="439"/>
      <c r="F460" s="439"/>
      <c r="G460" s="439"/>
      <c r="H460" s="589"/>
      <c r="I460" s="527">
        <f t="shared" ref="I460:K461" si="231">+I461</f>
        <v>10000000</v>
      </c>
      <c r="J460" s="527">
        <f t="shared" si="231"/>
        <v>0</v>
      </c>
      <c r="K460" s="604">
        <f t="shared" si="231"/>
        <v>0</v>
      </c>
      <c r="L460" s="555">
        <f t="shared" si="201"/>
        <v>0</v>
      </c>
      <c r="M460" s="555" t="e">
        <f t="shared" si="202"/>
        <v>#DIV/0!</v>
      </c>
    </row>
    <row r="461" spans="1:13" ht="39">
      <c r="A461" s="468"/>
      <c r="B461" s="469" t="s">
        <v>466</v>
      </c>
      <c r="C461" s="439"/>
      <c r="D461" s="439"/>
      <c r="E461" s="439"/>
      <c r="F461" s="439"/>
      <c r="G461" s="439"/>
      <c r="H461" s="589"/>
      <c r="I461" s="507">
        <f t="shared" si="231"/>
        <v>10000000</v>
      </c>
      <c r="J461" s="507">
        <f t="shared" si="231"/>
        <v>0</v>
      </c>
      <c r="K461" s="602">
        <f t="shared" si="231"/>
        <v>0</v>
      </c>
      <c r="L461" s="555">
        <f t="shared" si="201"/>
        <v>0</v>
      </c>
      <c r="M461" s="555" t="e">
        <f t="shared" si="202"/>
        <v>#DIV/0!</v>
      </c>
    </row>
    <row r="462" spans="1:13" ht="78">
      <c r="A462" s="468"/>
      <c r="B462" s="469" t="s">
        <v>191</v>
      </c>
      <c r="C462" s="439"/>
      <c r="D462" s="439"/>
      <c r="E462" s="439"/>
      <c r="F462" s="439"/>
      <c r="G462" s="439"/>
      <c r="H462" s="589"/>
      <c r="I462" s="507">
        <f t="shared" ref="I462:K462" si="232">+I464+I463+I465</f>
        <v>10000000</v>
      </c>
      <c r="J462" s="507">
        <f t="shared" si="232"/>
        <v>0</v>
      </c>
      <c r="K462" s="602">
        <f t="shared" si="232"/>
        <v>0</v>
      </c>
      <c r="L462" s="555">
        <f t="shared" si="201"/>
        <v>0</v>
      </c>
      <c r="M462" s="555" t="e">
        <f t="shared" si="202"/>
        <v>#DIV/0!</v>
      </c>
    </row>
    <row r="463" spans="1:13" ht="56.25">
      <c r="A463" s="470"/>
      <c r="B463" s="482" t="s">
        <v>232</v>
      </c>
      <c r="C463" s="439"/>
      <c r="D463" s="439"/>
      <c r="E463" s="439"/>
      <c r="F463" s="439"/>
      <c r="G463" s="439"/>
      <c r="H463" s="589"/>
      <c r="I463" s="510">
        <v>10000000</v>
      </c>
      <c r="J463" s="508"/>
      <c r="K463" s="600"/>
      <c r="L463" s="555">
        <f t="shared" si="201"/>
        <v>0</v>
      </c>
      <c r="M463" s="555" t="e">
        <f t="shared" si="202"/>
        <v>#DIV/0!</v>
      </c>
    </row>
    <row r="464" spans="1:13" ht="37.5">
      <c r="A464" s="470"/>
      <c r="B464" s="482" t="s">
        <v>737</v>
      </c>
      <c r="C464" s="439"/>
      <c r="D464" s="439"/>
      <c r="E464" s="439"/>
      <c r="F464" s="439"/>
      <c r="G464" s="439"/>
      <c r="H464" s="589"/>
      <c r="I464" s="510">
        <v>0</v>
      </c>
      <c r="J464" s="508"/>
      <c r="K464" s="600"/>
      <c r="L464" s="555" t="e">
        <f t="shared" si="201"/>
        <v>#DIV/0!</v>
      </c>
      <c r="M464" s="555" t="e">
        <f t="shared" si="202"/>
        <v>#DIV/0!</v>
      </c>
    </row>
    <row r="465" spans="1:13" ht="37.5">
      <c r="A465" s="470"/>
      <c r="B465" s="482" t="s">
        <v>738</v>
      </c>
      <c r="C465" s="439"/>
      <c r="D465" s="439"/>
      <c r="E465" s="439"/>
      <c r="F465" s="439"/>
      <c r="G465" s="439"/>
      <c r="H465" s="589"/>
      <c r="I465" s="510"/>
      <c r="J465" s="508"/>
      <c r="K465" s="600"/>
      <c r="L465" s="555" t="e">
        <f t="shared" si="201"/>
        <v>#DIV/0!</v>
      </c>
      <c r="M465" s="555" t="e">
        <f t="shared" si="202"/>
        <v>#DIV/0!</v>
      </c>
    </row>
    <row r="466" spans="1:13" ht="18.75">
      <c r="A466" s="499" t="s">
        <v>500</v>
      </c>
      <c r="B466" s="500" t="s">
        <v>108</v>
      </c>
      <c r="C466" s="439"/>
      <c r="D466" s="439"/>
      <c r="E466" s="439"/>
      <c r="F466" s="439"/>
      <c r="G466" s="439"/>
      <c r="H466" s="589"/>
      <c r="I466" s="535">
        <f t="shared" ref="I466:K469" si="233">I467</f>
        <v>10861000000</v>
      </c>
      <c r="J466" s="535">
        <f t="shared" si="233"/>
        <v>0</v>
      </c>
      <c r="K466" s="611">
        <f t="shared" si="233"/>
        <v>0</v>
      </c>
      <c r="L466" s="555">
        <f t="shared" si="201"/>
        <v>0</v>
      </c>
      <c r="M466" s="555" t="e">
        <f t="shared" si="202"/>
        <v>#DIV/0!</v>
      </c>
    </row>
    <row r="467" spans="1:13" ht="18.75">
      <c r="A467" s="461"/>
      <c r="B467" s="462" t="s">
        <v>309</v>
      </c>
      <c r="C467" s="439"/>
      <c r="D467" s="439"/>
      <c r="E467" s="439"/>
      <c r="F467" s="439"/>
      <c r="G467" s="439"/>
      <c r="H467" s="589"/>
      <c r="I467" s="527">
        <f t="shared" si="233"/>
        <v>10861000000</v>
      </c>
      <c r="J467" s="527">
        <f t="shared" si="233"/>
        <v>0</v>
      </c>
      <c r="K467" s="604">
        <f t="shared" si="233"/>
        <v>0</v>
      </c>
      <c r="L467" s="555">
        <f t="shared" si="201"/>
        <v>0</v>
      </c>
      <c r="M467" s="555" t="e">
        <f t="shared" si="202"/>
        <v>#DIV/0!</v>
      </c>
    </row>
    <row r="468" spans="1:13" ht="37.5">
      <c r="A468" s="461" t="s">
        <v>11</v>
      </c>
      <c r="B468" s="454" t="s">
        <v>110</v>
      </c>
      <c r="C468" s="439"/>
      <c r="D468" s="439"/>
      <c r="E468" s="439"/>
      <c r="F468" s="439"/>
      <c r="G468" s="439"/>
      <c r="H468" s="589"/>
      <c r="I468" s="527">
        <f t="shared" si="233"/>
        <v>10861000000</v>
      </c>
      <c r="J468" s="527">
        <f t="shared" si="233"/>
        <v>0</v>
      </c>
      <c r="K468" s="604">
        <f t="shared" si="233"/>
        <v>0</v>
      </c>
      <c r="L468" s="555">
        <f t="shared" si="201"/>
        <v>0</v>
      </c>
      <c r="M468" s="555" t="e">
        <f t="shared" si="202"/>
        <v>#DIV/0!</v>
      </c>
    </row>
    <row r="469" spans="1:13" ht="39">
      <c r="A469" s="468"/>
      <c r="B469" s="469" t="s">
        <v>470</v>
      </c>
      <c r="C469" s="439"/>
      <c r="D469" s="439"/>
      <c r="E469" s="439"/>
      <c r="F469" s="439"/>
      <c r="G469" s="439"/>
      <c r="H469" s="589"/>
      <c r="I469" s="507">
        <f t="shared" si="233"/>
        <v>10861000000</v>
      </c>
      <c r="J469" s="507">
        <f t="shared" si="233"/>
        <v>0</v>
      </c>
      <c r="K469" s="602">
        <f t="shared" si="233"/>
        <v>0</v>
      </c>
      <c r="L469" s="555">
        <f t="shared" si="201"/>
        <v>0</v>
      </c>
      <c r="M469" s="555" t="e">
        <f t="shared" si="202"/>
        <v>#DIV/0!</v>
      </c>
    </row>
    <row r="470" spans="1:13" ht="37.5">
      <c r="A470" s="470"/>
      <c r="B470" s="471" t="s">
        <v>310</v>
      </c>
      <c r="C470" s="439"/>
      <c r="D470" s="439"/>
      <c r="E470" s="439"/>
      <c r="F470" s="439"/>
      <c r="G470" s="439"/>
      <c r="H470" s="589"/>
      <c r="I470" s="510">
        <v>10861000000</v>
      </c>
      <c r="J470" s="508"/>
      <c r="K470" s="600"/>
      <c r="L470" s="555">
        <f t="shared" si="201"/>
        <v>0</v>
      </c>
      <c r="M470" s="555" t="e">
        <f t="shared" si="202"/>
        <v>#DIV/0!</v>
      </c>
    </row>
    <row r="471" spans="1:13" ht="56.25">
      <c r="A471" s="459" t="s">
        <v>109</v>
      </c>
      <c r="B471" s="501" t="s">
        <v>501</v>
      </c>
      <c r="C471" s="439"/>
      <c r="D471" s="439"/>
      <c r="E471" s="439"/>
      <c r="F471" s="439"/>
      <c r="G471" s="439"/>
      <c r="H471" s="589"/>
      <c r="I471" s="536">
        <f t="shared" ref="I471:K473" si="234">I472</f>
        <v>120000000</v>
      </c>
      <c r="J471" s="536">
        <f t="shared" si="234"/>
        <v>0</v>
      </c>
      <c r="K471" s="612">
        <f t="shared" si="234"/>
        <v>0</v>
      </c>
      <c r="L471" s="555">
        <f t="shared" si="201"/>
        <v>0</v>
      </c>
      <c r="M471" s="555" t="e">
        <f t="shared" si="202"/>
        <v>#DIV/0!</v>
      </c>
    </row>
    <row r="472" spans="1:13" ht="37.5">
      <c r="A472" s="461"/>
      <c r="B472" s="462" t="s">
        <v>308</v>
      </c>
      <c r="C472" s="439"/>
      <c r="D472" s="439"/>
      <c r="E472" s="439"/>
      <c r="F472" s="439"/>
      <c r="G472" s="439"/>
      <c r="H472" s="589"/>
      <c r="I472" s="527">
        <f t="shared" si="234"/>
        <v>120000000</v>
      </c>
      <c r="J472" s="527">
        <f t="shared" si="234"/>
        <v>0</v>
      </c>
      <c r="K472" s="604">
        <f t="shared" si="234"/>
        <v>0</v>
      </c>
      <c r="L472" s="555">
        <f t="shared" si="201"/>
        <v>0</v>
      </c>
      <c r="M472" s="555" t="e">
        <f t="shared" si="202"/>
        <v>#DIV/0!</v>
      </c>
    </row>
    <row r="473" spans="1:13" ht="19.5">
      <c r="A473" s="461"/>
      <c r="B473" s="456" t="s">
        <v>529</v>
      </c>
      <c r="C473" s="439"/>
      <c r="D473" s="439"/>
      <c r="E473" s="439"/>
      <c r="F473" s="439"/>
      <c r="G473" s="439"/>
      <c r="H473" s="589"/>
      <c r="I473" s="527">
        <f t="shared" si="234"/>
        <v>120000000</v>
      </c>
      <c r="J473" s="527">
        <f t="shared" si="234"/>
        <v>0</v>
      </c>
      <c r="K473" s="604">
        <f t="shared" si="234"/>
        <v>0</v>
      </c>
      <c r="L473" s="555">
        <f t="shared" si="201"/>
        <v>0</v>
      </c>
      <c r="M473" s="555" t="e">
        <f t="shared" si="202"/>
        <v>#DIV/0!</v>
      </c>
    </row>
    <row r="474" spans="1:13" ht="37.5">
      <c r="A474" s="470"/>
      <c r="B474" s="457" t="s">
        <v>502</v>
      </c>
      <c r="C474" s="439"/>
      <c r="D474" s="439"/>
      <c r="E474" s="439"/>
      <c r="F474" s="439"/>
      <c r="G474" s="439"/>
      <c r="H474" s="589"/>
      <c r="I474" s="510">
        <v>120000000</v>
      </c>
      <c r="J474" s="508"/>
      <c r="K474" s="600"/>
      <c r="L474" s="555">
        <f t="shared" si="201"/>
        <v>0</v>
      </c>
      <c r="M474" s="555" t="e">
        <f t="shared" si="202"/>
        <v>#DIV/0!</v>
      </c>
    </row>
  </sheetData>
  <autoFilter ref="A5:O363" xr:uid="{00000000-0009-0000-0000-000002000000}"/>
  <mergeCells count="7">
    <mergeCell ref="A1:M1"/>
    <mergeCell ref="J3:J4"/>
    <mergeCell ref="K3:K4"/>
    <mergeCell ref="L3:M3"/>
    <mergeCell ref="I3:I4"/>
    <mergeCell ref="B3:B4"/>
    <mergeCell ref="A3:A4"/>
  </mergeCells>
  <printOptions horizontalCentered="1"/>
  <pageMargins left="0" right="0" top="0.43" bottom="0.36" header="0.17" footer="0.22"/>
  <pageSetup paperSize="9" scale="54" orientation="portrait" r:id="rId1"/>
  <headerFooter differentFirst="1">
    <oddHeader>&amp;CPage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B100"/>
  <sheetViews>
    <sheetView tabSelected="1" showRuler="0" zoomScale="85" zoomScaleNormal="85" workbookViewId="0">
      <selection activeCell="L78" sqref="L78"/>
    </sheetView>
  </sheetViews>
  <sheetFormatPr defaultRowHeight="18.75"/>
  <cols>
    <col min="1" max="1" width="5" style="409" customWidth="1"/>
    <col min="2" max="2" width="46.85546875" style="409" customWidth="1"/>
    <col min="3" max="4" width="13.42578125" style="314" customWidth="1"/>
    <col min="5" max="5" width="21.28515625" style="315" hidden="1" customWidth="1"/>
    <col min="6" max="6" width="13.85546875" style="314" customWidth="1"/>
    <col min="7" max="7" width="14.42578125" style="314" customWidth="1"/>
    <col min="8" max="9" width="16.42578125" style="406" customWidth="1"/>
    <col min="10" max="10" width="11.140625" style="406" customWidth="1"/>
    <col min="11" max="11" width="19.140625" style="406" customWidth="1"/>
    <col min="12" max="12" width="17.85546875" style="394" customWidth="1"/>
    <col min="13" max="13" width="14.5703125" style="395" customWidth="1"/>
    <col min="14" max="14" width="15.7109375" style="395" customWidth="1"/>
    <col min="15" max="15" width="16.85546875" style="395" customWidth="1"/>
    <col min="16" max="16" width="17.85546875" style="395" customWidth="1"/>
    <col min="17" max="17" width="16.5703125" style="395" customWidth="1"/>
    <col min="18" max="18" width="17" style="395" customWidth="1"/>
    <col min="19" max="19" width="11.140625" style="410" customWidth="1"/>
    <col min="20" max="20" width="11" style="285" customWidth="1"/>
    <col min="21" max="21" width="10" style="286" hidden="1" customWidth="1"/>
    <col min="22" max="22" width="9" style="285" hidden="1" customWidth="1"/>
    <col min="23" max="23" width="11.5703125" style="287" hidden="1" customWidth="1"/>
    <col min="24" max="24" width="8" style="287" hidden="1" customWidth="1"/>
    <col min="25" max="25" width="11" style="287" hidden="1" customWidth="1"/>
    <col min="26" max="26" width="9" style="287" hidden="1" customWidth="1"/>
    <col min="27" max="27" width="7.42578125" style="287" hidden="1" customWidth="1"/>
    <col min="28" max="28" width="8.5703125" style="287" hidden="1" customWidth="1"/>
    <col min="29" max="256" width="9.140625" style="287"/>
    <col min="257" max="257" width="5" style="287" customWidth="1"/>
    <col min="258" max="258" width="46.85546875" style="287" customWidth="1"/>
    <col min="259" max="259" width="10.7109375" style="287" customWidth="1"/>
    <col min="260" max="260" width="11.5703125" style="287" customWidth="1"/>
    <col min="261" max="261" width="10.7109375" style="287" customWidth="1"/>
    <col min="262" max="262" width="11.7109375" style="287" customWidth="1"/>
    <col min="263" max="263" width="13.5703125" style="287" customWidth="1"/>
    <col min="264" max="265" width="16.42578125" style="287" customWidth="1"/>
    <col min="266" max="266" width="11.140625" style="287" customWidth="1"/>
    <col min="267" max="267" width="19.140625" style="287" customWidth="1"/>
    <col min="268" max="268" width="17.85546875" style="287" customWidth="1"/>
    <col min="269" max="269" width="14.5703125" style="287" customWidth="1"/>
    <col min="270" max="270" width="15.7109375" style="287" customWidth="1"/>
    <col min="271" max="271" width="16.85546875" style="287" customWidth="1"/>
    <col min="272" max="272" width="17.85546875" style="287" customWidth="1"/>
    <col min="273" max="273" width="16.5703125" style="287" customWidth="1"/>
    <col min="274" max="274" width="17" style="287" customWidth="1"/>
    <col min="275" max="275" width="11.140625" style="287" customWidth="1"/>
    <col min="276" max="276" width="11" style="287" customWidth="1"/>
    <col min="277" max="284" width="0" style="287" hidden="1" customWidth="1"/>
    <col min="285" max="512" width="9.140625" style="287"/>
    <col min="513" max="513" width="5" style="287" customWidth="1"/>
    <col min="514" max="514" width="46.85546875" style="287" customWidth="1"/>
    <col min="515" max="515" width="10.7109375" style="287" customWidth="1"/>
    <col min="516" max="516" width="11.5703125" style="287" customWidth="1"/>
    <col min="517" max="517" width="10.7109375" style="287" customWidth="1"/>
    <col min="518" max="518" width="11.7109375" style="287" customWidth="1"/>
    <col min="519" max="519" width="13.5703125" style="287" customWidth="1"/>
    <col min="520" max="521" width="16.42578125" style="287" customWidth="1"/>
    <col min="522" max="522" width="11.140625" style="287" customWidth="1"/>
    <col min="523" max="523" width="19.140625" style="287" customWidth="1"/>
    <col min="524" max="524" width="17.85546875" style="287" customWidth="1"/>
    <col min="525" max="525" width="14.5703125" style="287" customWidth="1"/>
    <col min="526" max="526" width="15.7109375" style="287" customWidth="1"/>
    <col min="527" max="527" width="16.85546875" style="287" customWidth="1"/>
    <col min="528" max="528" width="17.85546875" style="287" customWidth="1"/>
    <col min="529" max="529" width="16.5703125" style="287" customWidth="1"/>
    <col min="530" max="530" width="17" style="287" customWidth="1"/>
    <col min="531" max="531" width="11.140625" style="287" customWidth="1"/>
    <col min="532" max="532" width="11" style="287" customWidth="1"/>
    <col min="533" max="540" width="0" style="287" hidden="1" customWidth="1"/>
    <col min="541" max="768" width="9.140625" style="287"/>
    <col min="769" max="769" width="5" style="287" customWidth="1"/>
    <col min="770" max="770" width="46.85546875" style="287" customWidth="1"/>
    <col min="771" max="771" width="10.7109375" style="287" customWidth="1"/>
    <col min="772" max="772" width="11.5703125" style="287" customWidth="1"/>
    <col min="773" max="773" width="10.7109375" style="287" customWidth="1"/>
    <col min="774" max="774" width="11.7109375" style="287" customWidth="1"/>
    <col min="775" max="775" width="13.5703125" style="287" customWidth="1"/>
    <col min="776" max="777" width="16.42578125" style="287" customWidth="1"/>
    <col min="778" max="778" width="11.140625" style="287" customWidth="1"/>
    <col min="779" max="779" width="19.140625" style="287" customWidth="1"/>
    <col min="780" max="780" width="17.85546875" style="287" customWidth="1"/>
    <col min="781" max="781" width="14.5703125" style="287" customWidth="1"/>
    <col min="782" max="782" width="15.7109375" style="287" customWidth="1"/>
    <col min="783" max="783" width="16.85546875" style="287" customWidth="1"/>
    <col min="784" max="784" width="17.85546875" style="287" customWidth="1"/>
    <col min="785" max="785" width="16.5703125" style="287" customWidth="1"/>
    <col min="786" max="786" width="17" style="287" customWidth="1"/>
    <col min="787" max="787" width="11.140625" style="287" customWidth="1"/>
    <col min="788" max="788" width="11" style="287" customWidth="1"/>
    <col min="789" max="796" width="0" style="287" hidden="1" customWidth="1"/>
    <col min="797" max="1024" width="9.140625" style="287"/>
    <col min="1025" max="1025" width="5" style="287" customWidth="1"/>
    <col min="1026" max="1026" width="46.85546875" style="287" customWidth="1"/>
    <col min="1027" max="1027" width="10.7109375" style="287" customWidth="1"/>
    <col min="1028" max="1028" width="11.5703125" style="287" customWidth="1"/>
    <col min="1029" max="1029" width="10.7109375" style="287" customWidth="1"/>
    <col min="1030" max="1030" width="11.7109375" style="287" customWidth="1"/>
    <col min="1031" max="1031" width="13.5703125" style="287" customWidth="1"/>
    <col min="1032" max="1033" width="16.42578125" style="287" customWidth="1"/>
    <col min="1034" max="1034" width="11.140625" style="287" customWidth="1"/>
    <col min="1035" max="1035" width="19.140625" style="287" customWidth="1"/>
    <col min="1036" max="1036" width="17.85546875" style="287" customWidth="1"/>
    <col min="1037" max="1037" width="14.5703125" style="287" customWidth="1"/>
    <col min="1038" max="1038" width="15.7109375" style="287" customWidth="1"/>
    <col min="1039" max="1039" width="16.85546875" style="287" customWidth="1"/>
    <col min="1040" max="1040" width="17.85546875" style="287" customWidth="1"/>
    <col min="1041" max="1041" width="16.5703125" style="287" customWidth="1"/>
    <col min="1042" max="1042" width="17" style="287" customWidth="1"/>
    <col min="1043" max="1043" width="11.140625" style="287" customWidth="1"/>
    <col min="1044" max="1044" width="11" style="287" customWidth="1"/>
    <col min="1045" max="1052" width="0" style="287" hidden="1" customWidth="1"/>
    <col min="1053" max="1280" width="9.140625" style="287"/>
    <col min="1281" max="1281" width="5" style="287" customWidth="1"/>
    <col min="1282" max="1282" width="46.85546875" style="287" customWidth="1"/>
    <col min="1283" max="1283" width="10.7109375" style="287" customWidth="1"/>
    <col min="1284" max="1284" width="11.5703125" style="287" customWidth="1"/>
    <col min="1285" max="1285" width="10.7109375" style="287" customWidth="1"/>
    <col min="1286" max="1286" width="11.7109375" style="287" customWidth="1"/>
    <col min="1287" max="1287" width="13.5703125" style="287" customWidth="1"/>
    <col min="1288" max="1289" width="16.42578125" style="287" customWidth="1"/>
    <col min="1290" max="1290" width="11.140625" style="287" customWidth="1"/>
    <col min="1291" max="1291" width="19.140625" style="287" customWidth="1"/>
    <col min="1292" max="1292" width="17.85546875" style="287" customWidth="1"/>
    <col min="1293" max="1293" width="14.5703125" style="287" customWidth="1"/>
    <col min="1294" max="1294" width="15.7109375" style="287" customWidth="1"/>
    <col min="1295" max="1295" width="16.85546875" style="287" customWidth="1"/>
    <col min="1296" max="1296" width="17.85546875" style="287" customWidth="1"/>
    <col min="1297" max="1297" width="16.5703125" style="287" customWidth="1"/>
    <col min="1298" max="1298" width="17" style="287" customWidth="1"/>
    <col min="1299" max="1299" width="11.140625" style="287" customWidth="1"/>
    <col min="1300" max="1300" width="11" style="287" customWidth="1"/>
    <col min="1301" max="1308" width="0" style="287" hidden="1" customWidth="1"/>
    <col min="1309" max="1536" width="9.140625" style="287"/>
    <col min="1537" max="1537" width="5" style="287" customWidth="1"/>
    <col min="1538" max="1538" width="46.85546875" style="287" customWidth="1"/>
    <col min="1539" max="1539" width="10.7109375" style="287" customWidth="1"/>
    <col min="1540" max="1540" width="11.5703125" style="287" customWidth="1"/>
    <col min="1541" max="1541" width="10.7109375" style="287" customWidth="1"/>
    <col min="1542" max="1542" width="11.7109375" style="287" customWidth="1"/>
    <col min="1543" max="1543" width="13.5703125" style="287" customWidth="1"/>
    <col min="1544" max="1545" width="16.42578125" style="287" customWidth="1"/>
    <col min="1546" max="1546" width="11.140625" style="287" customWidth="1"/>
    <col min="1547" max="1547" width="19.140625" style="287" customWidth="1"/>
    <col min="1548" max="1548" width="17.85546875" style="287" customWidth="1"/>
    <col min="1549" max="1549" width="14.5703125" style="287" customWidth="1"/>
    <col min="1550" max="1550" width="15.7109375" style="287" customWidth="1"/>
    <col min="1551" max="1551" width="16.85546875" style="287" customWidth="1"/>
    <col min="1552" max="1552" width="17.85546875" style="287" customWidth="1"/>
    <col min="1553" max="1553" width="16.5703125" style="287" customWidth="1"/>
    <col min="1554" max="1554" width="17" style="287" customWidth="1"/>
    <col min="1555" max="1555" width="11.140625" style="287" customWidth="1"/>
    <col min="1556" max="1556" width="11" style="287" customWidth="1"/>
    <col min="1557" max="1564" width="0" style="287" hidden="1" customWidth="1"/>
    <col min="1565" max="1792" width="9.140625" style="287"/>
    <col min="1793" max="1793" width="5" style="287" customWidth="1"/>
    <col min="1794" max="1794" width="46.85546875" style="287" customWidth="1"/>
    <col min="1795" max="1795" width="10.7109375" style="287" customWidth="1"/>
    <col min="1796" max="1796" width="11.5703125" style="287" customWidth="1"/>
    <col min="1797" max="1797" width="10.7109375" style="287" customWidth="1"/>
    <col min="1798" max="1798" width="11.7109375" style="287" customWidth="1"/>
    <col min="1799" max="1799" width="13.5703125" style="287" customWidth="1"/>
    <col min="1800" max="1801" width="16.42578125" style="287" customWidth="1"/>
    <col min="1802" max="1802" width="11.140625" style="287" customWidth="1"/>
    <col min="1803" max="1803" width="19.140625" style="287" customWidth="1"/>
    <col min="1804" max="1804" width="17.85546875" style="287" customWidth="1"/>
    <col min="1805" max="1805" width="14.5703125" style="287" customWidth="1"/>
    <col min="1806" max="1806" width="15.7109375" style="287" customWidth="1"/>
    <col min="1807" max="1807" width="16.85546875" style="287" customWidth="1"/>
    <col min="1808" max="1808" width="17.85546875" style="287" customWidth="1"/>
    <col min="1809" max="1809" width="16.5703125" style="287" customWidth="1"/>
    <col min="1810" max="1810" width="17" style="287" customWidth="1"/>
    <col min="1811" max="1811" width="11.140625" style="287" customWidth="1"/>
    <col min="1812" max="1812" width="11" style="287" customWidth="1"/>
    <col min="1813" max="1820" width="0" style="287" hidden="1" customWidth="1"/>
    <col min="1821" max="2048" width="9.140625" style="287"/>
    <col min="2049" max="2049" width="5" style="287" customWidth="1"/>
    <col min="2050" max="2050" width="46.85546875" style="287" customWidth="1"/>
    <col min="2051" max="2051" width="10.7109375" style="287" customWidth="1"/>
    <col min="2052" max="2052" width="11.5703125" style="287" customWidth="1"/>
    <col min="2053" max="2053" width="10.7109375" style="287" customWidth="1"/>
    <col min="2054" max="2054" width="11.7109375" style="287" customWidth="1"/>
    <col min="2055" max="2055" width="13.5703125" style="287" customWidth="1"/>
    <col min="2056" max="2057" width="16.42578125" style="287" customWidth="1"/>
    <col min="2058" max="2058" width="11.140625" style="287" customWidth="1"/>
    <col min="2059" max="2059" width="19.140625" style="287" customWidth="1"/>
    <col min="2060" max="2060" width="17.85546875" style="287" customWidth="1"/>
    <col min="2061" max="2061" width="14.5703125" style="287" customWidth="1"/>
    <col min="2062" max="2062" width="15.7109375" style="287" customWidth="1"/>
    <col min="2063" max="2063" width="16.85546875" style="287" customWidth="1"/>
    <col min="2064" max="2064" width="17.85546875" style="287" customWidth="1"/>
    <col min="2065" max="2065" width="16.5703125" style="287" customWidth="1"/>
    <col min="2066" max="2066" width="17" style="287" customWidth="1"/>
    <col min="2067" max="2067" width="11.140625" style="287" customWidth="1"/>
    <col min="2068" max="2068" width="11" style="287" customWidth="1"/>
    <col min="2069" max="2076" width="0" style="287" hidden="1" customWidth="1"/>
    <col min="2077" max="2304" width="9.140625" style="287"/>
    <col min="2305" max="2305" width="5" style="287" customWidth="1"/>
    <col min="2306" max="2306" width="46.85546875" style="287" customWidth="1"/>
    <col min="2307" max="2307" width="10.7109375" style="287" customWidth="1"/>
    <col min="2308" max="2308" width="11.5703125" style="287" customWidth="1"/>
    <col min="2309" max="2309" width="10.7109375" style="287" customWidth="1"/>
    <col min="2310" max="2310" width="11.7109375" style="287" customWidth="1"/>
    <col min="2311" max="2311" width="13.5703125" style="287" customWidth="1"/>
    <col min="2312" max="2313" width="16.42578125" style="287" customWidth="1"/>
    <col min="2314" max="2314" width="11.140625" style="287" customWidth="1"/>
    <col min="2315" max="2315" width="19.140625" style="287" customWidth="1"/>
    <col min="2316" max="2316" width="17.85546875" style="287" customWidth="1"/>
    <col min="2317" max="2317" width="14.5703125" style="287" customWidth="1"/>
    <col min="2318" max="2318" width="15.7109375" style="287" customWidth="1"/>
    <col min="2319" max="2319" width="16.85546875" style="287" customWidth="1"/>
    <col min="2320" max="2320" width="17.85546875" style="287" customWidth="1"/>
    <col min="2321" max="2321" width="16.5703125" style="287" customWidth="1"/>
    <col min="2322" max="2322" width="17" style="287" customWidth="1"/>
    <col min="2323" max="2323" width="11.140625" style="287" customWidth="1"/>
    <col min="2324" max="2324" width="11" style="287" customWidth="1"/>
    <col min="2325" max="2332" width="0" style="287" hidden="1" customWidth="1"/>
    <col min="2333" max="2560" width="9.140625" style="287"/>
    <col min="2561" max="2561" width="5" style="287" customWidth="1"/>
    <col min="2562" max="2562" width="46.85546875" style="287" customWidth="1"/>
    <col min="2563" max="2563" width="10.7109375" style="287" customWidth="1"/>
    <col min="2564" max="2564" width="11.5703125" style="287" customWidth="1"/>
    <col min="2565" max="2565" width="10.7109375" style="287" customWidth="1"/>
    <col min="2566" max="2566" width="11.7109375" style="287" customWidth="1"/>
    <col min="2567" max="2567" width="13.5703125" style="287" customWidth="1"/>
    <col min="2568" max="2569" width="16.42578125" style="287" customWidth="1"/>
    <col min="2570" max="2570" width="11.140625" style="287" customWidth="1"/>
    <col min="2571" max="2571" width="19.140625" style="287" customWidth="1"/>
    <col min="2572" max="2572" width="17.85546875" style="287" customWidth="1"/>
    <col min="2573" max="2573" width="14.5703125" style="287" customWidth="1"/>
    <col min="2574" max="2574" width="15.7109375" style="287" customWidth="1"/>
    <col min="2575" max="2575" width="16.85546875" style="287" customWidth="1"/>
    <col min="2576" max="2576" width="17.85546875" style="287" customWidth="1"/>
    <col min="2577" max="2577" width="16.5703125" style="287" customWidth="1"/>
    <col min="2578" max="2578" width="17" style="287" customWidth="1"/>
    <col min="2579" max="2579" width="11.140625" style="287" customWidth="1"/>
    <col min="2580" max="2580" width="11" style="287" customWidth="1"/>
    <col min="2581" max="2588" width="0" style="287" hidden="1" customWidth="1"/>
    <col min="2589" max="2816" width="9.140625" style="287"/>
    <col min="2817" max="2817" width="5" style="287" customWidth="1"/>
    <col min="2818" max="2818" width="46.85546875" style="287" customWidth="1"/>
    <col min="2819" max="2819" width="10.7109375" style="287" customWidth="1"/>
    <col min="2820" max="2820" width="11.5703125" style="287" customWidth="1"/>
    <col min="2821" max="2821" width="10.7109375" style="287" customWidth="1"/>
    <col min="2822" max="2822" width="11.7109375" style="287" customWidth="1"/>
    <col min="2823" max="2823" width="13.5703125" style="287" customWidth="1"/>
    <col min="2824" max="2825" width="16.42578125" style="287" customWidth="1"/>
    <col min="2826" max="2826" width="11.140625" style="287" customWidth="1"/>
    <col min="2827" max="2827" width="19.140625" style="287" customWidth="1"/>
    <col min="2828" max="2828" width="17.85546875" style="287" customWidth="1"/>
    <col min="2829" max="2829" width="14.5703125" style="287" customWidth="1"/>
    <col min="2830" max="2830" width="15.7109375" style="287" customWidth="1"/>
    <col min="2831" max="2831" width="16.85546875" style="287" customWidth="1"/>
    <col min="2832" max="2832" width="17.85546875" style="287" customWidth="1"/>
    <col min="2833" max="2833" width="16.5703125" style="287" customWidth="1"/>
    <col min="2834" max="2834" width="17" style="287" customWidth="1"/>
    <col min="2835" max="2835" width="11.140625" style="287" customWidth="1"/>
    <col min="2836" max="2836" width="11" style="287" customWidth="1"/>
    <col min="2837" max="2844" width="0" style="287" hidden="1" customWidth="1"/>
    <col min="2845" max="3072" width="9.140625" style="287"/>
    <col min="3073" max="3073" width="5" style="287" customWidth="1"/>
    <col min="3074" max="3074" width="46.85546875" style="287" customWidth="1"/>
    <col min="3075" max="3075" width="10.7109375" style="287" customWidth="1"/>
    <col min="3076" max="3076" width="11.5703125" style="287" customWidth="1"/>
    <col min="3077" max="3077" width="10.7109375" style="287" customWidth="1"/>
    <col min="3078" max="3078" width="11.7109375" style="287" customWidth="1"/>
    <col min="3079" max="3079" width="13.5703125" style="287" customWidth="1"/>
    <col min="3080" max="3081" width="16.42578125" style="287" customWidth="1"/>
    <col min="3082" max="3082" width="11.140625" style="287" customWidth="1"/>
    <col min="3083" max="3083" width="19.140625" style="287" customWidth="1"/>
    <col min="3084" max="3084" width="17.85546875" style="287" customWidth="1"/>
    <col min="3085" max="3085" width="14.5703125" style="287" customWidth="1"/>
    <col min="3086" max="3086" width="15.7109375" style="287" customWidth="1"/>
    <col min="3087" max="3087" width="16.85546875" style="287" customWidth="1"/>
    <col min="3088" max="3088" width="17.85546875" style="287" customWidth="1"/>
    <col min="3089" max="3089" width="16.5703125" style="287" customWidth="1"/>
    <col min="3090" max="3090" width="17" style="287" customWidth="1"/>
    <col min="3091" max="3091" width="11.140625" style="287" customWidth="1"/>
    <col min="3092" max="3092" width="11" style="287" customWidth="1"/>
    <col min="3093" max="3100" width="0" style="287" hidden="1" customWidth="1"/>
    <col min="3101" max="3328" width="9.140625" style="287"/>
    <col min="3329" max="3329" width="5" style="287" customWidth="1"/>
    <col min="3330" max="3330" width="46.85546875" style="287" customWidth="1"/>
    <col min="3331" max="3331" width="10.7109375" style="287" customWidth="1"/>
    <col min="3332" max="3332" width="11.5703125" style="287" customWidth="1"/>
    <col min="3333" max="3333" width="10.7109375" style="287" customWidth="1"/>
    <col min="3334" max="3334" width="11.7109375" style="287" customWidth="1"/>
    <col min="3335" max="3335" width="13.5703125" style="287" customWidth="1"/>
    <col min="3336" max="3337" width="16.42578125" style="287" customWidth="1"/>
    <col min="3338" max="3338" width="11.140625" style="287" customWidth="1"/>
    <col min="3339" max="3339" width="19.140625" style="287" customWidth="1"/>
    <col min="3340" max="3340" width="17.85546875" style="287" customWidth="1"/>
    <col min="3341" max="3341" width="14.5703125" style="287" customWidth="1"/>
    <col min="3342" max="3342" width="15.7109375" style="287" customWidth="1"/>
    <col min="3343" max="3343" width="16.85546875" style="287" customWidth="1"/>
    <col min="3344" max="3344" width="17.85546875" style="287" customWidth="1"/>
    <col min="3345" max="3345" width="16.5703125" style="287" customWidth="1"/>
    <col min="3346" max="3346" width="17" style="287" customWidth="1"/>
    <col min="3347" max="3347" width="11.140625" style="287" customWidth="1"/>
    <col min="3348" max="3348" width="11" style="287" customWidth="1"/>
    <col min="3349" max="3356" width="0" style="287" hidden="1" customWidth="1"/>
    <col min="3357" max="3584" width="9.140625" style="287"/>
    <col min="3585" max="3585" width="5" style="287" customWidth="1"/>
    <col min="3586" max="3586" width="46.85546875" style="287" customWidth="1"/>
    <col min="3587" max="3587" width="10.7109375" style="287" customWidth="1"/>
    <col min="3588" max="3588" width="11.5703125" style="287" customWidth="1"/>
    <col min="3589" max="3589" width="10.7109375" style="287" customWidth="1"/>
    <col min="3590" max="3590" width="11.7109375" style="287" customWidth="1"/>
    <col min="3591" max="3591" width="13.5703125" style="287" customWidth="1"/>
    <col min="3592" max="3593" width="16.42578125" style="287" customWidth="1"/>
    <col min="3594" max="3594" width="11.140625" style="287" customWidth="1"/>
    <col min="3595" max="3595" width="19.140625" style="287" customWidth="1"/>
    <col min="3596" max="3596" width="17.85546875" style="287" customWidth="1"/>
    <col min="3597" max="3597" width="14.5703125" style="287" customWidth="1"/>
    <col min="3598" max="3598" width="15.7109375" style="287" customWidth="1"/>
    <col min="3599" max="3599" width="16.85546875" style="287" customWidth="1"/>
    <col min="3600" max="3600" width="17.85546875" style="287" customWidth="1"/>
    <col min="3601" max="3601" width="16.5703125" style="287" customWidth="1"/>
    <col min="3602" max="3602" width="17" style="287" customWidth="1"/>
    <col min="3603" max="3603" width="11.140625" style="287" customWidth="1"/>
    <col min="3604" max="3604" width="11" style="287" customWidth="1"/>
    <col min="3605" max="3612" width="0" style="287" hidden="1" customWidth="1"/>
    <col min="3613" max="3840" width="9.140625" style="287"/>
    <col min="3841" max="3841" width="5" style="287" customWidth="1"/>
    <col min="3842" max="3842" width="46.85546875" style="287" customWidth="1"/>
    <col min="3843" max="3843" width="10.7109375" style="287" customWidth="1"/>
    <col min="3844" max="3844" width="11.5703125" style="287" customWidth="1"/>
    <col min="3845" max="3845" width="10.7109375" style="287" customWidth="1"/>
    <col min="3846" max="3846" width="11.7109375" style="287" customWidth="1"/>
    <col min="3847" max="3847" width="13.5703125" style="287" customWidth="1"/>
    <col min="3848" max="3849" width="16.42578125" style="287" customWidth="1"/>
    <col min="3850" max="3850" width="11.140625" style="287" customWidth="1"/>
    <col min="3851" max="3851" width="19.140625" style="287" customWidth="1"/>
    <col min="3852" max="3852" width="17.85546875" style="287" customWidth="1"/>
    <col min="3853" max="3853" width="14.5703125" style="287" customWidth="1"/>
    <col min="3854" max="3854" width="15.7109375" style="287" customWidth="1"/>
    <col min="3855" max="3855" width="16.85546875" style="287" customWidth="1"/>
    <col min="3856" max="3856" width="17.85546875" style="287" customWidth="1"/>
    <col min="3857" max="3857" width="16.5703125" style="287" customWidth="1"/>
    <col min="3858" max="3858" width="17" style="287" customWidth="1"/>
    <col min="3859" max="3859" width="11.140625" style="287" customWidth="1"/>
    <col min="3860" max="3860" width="11" style="287" customWidth="1"/>
    <col min="3861" max="3868" width="0" style="287" hidden="1" customWidth="1"/>
    <col min="3869" max="4096" width="9.140625" style="287"/>
    <col min="4097" max="4097" width="5" style="287" customWidth="1"/>
    <col min="4098" max="4098" width="46.85546875" style="287" customWidth="1"/>
    <col min="4099" max="4099" width="10.7109375" style="287" customWidth="1"/>
    <col min="4100" max="4100" width="11.5703125" style="287" customWidth="1"/>
    <col min="4101" max="4101" width="10.7109375" style="287" customWidth="1"/>
    <col min="4102" max="4102" width="11.7109375" style="287" customWidth="1"/>
    <col min="4103" max="4103" width="13.5703125" style="287" customWidth="1"/>
    <col min="4104" max="4105" width="16.42578125" style="287" customWidth="1"/>
    <col min="4106" max="4106" width="11.140625" style="287" customWidth="1"/>
    <col min="4107" max="4107" width="19.140625" style="287" customWidth="1"/>
    <col min="4108" max="4108" width="17.85546875" style="287" customWidth="1"/>
    <col min="4109" max="4109" width="14.5703125" style="287" customWidth="1"/>
    <col min="4110" max="4110" width="15.7109375" style="287" customWidth="1"/>
    <col min="4111" max="4111" width="16.85546875" style="287" customWidth="1"/>
    <col min="4112" max="4112" width="17.85546875" style="287" customWidth="1"/>
    <col min="4113" max="4113" width="16.5703125" style="287" customWidth="1"/>
    <col min="4114" max="4114" width="17" style="287" customWidth="1"/>
    <col min="4115" max="4115" width="11.140625" style="287" customWidth="1"/>
    <col min="4116" max="4116" width="11" style="287" customWidth="1"/>
    <col min="4117" max="4124" width="0" style="287" hidden="1" customWidth="1"/>
    <col min="4125" max="4352" width="9.140625" style="287"/>
    <col min="4353" max="4353" width="5" style="287" customWidth="1"/>
    <col min="4354" max="4354" width="46.85546875" style="287" customWidth="1"/>
    <col min="4355" max="4355" width="10.7109375" style="287" customWidth="1"/>
    <col min="4356" max="4356" width="11.5703125" style="287" customWidth="1"/>
    <col min="4357" max="4357" width="10.7109375" style="287" customWidth="1"/>
    <col min="4358" max="4358" width="11.7109375" style="287" customWidth="1"/>
    <col min="4359" max="4359" width="13.5703125" style="287" customWidth="1"/>
    <col min="4360" max="4361" width="16.42578125" style="287" customWidth="1"/>
    <col min="4362" max="4362" width="11.140625" style="287" customWidth="1"/>
    <col min="4363" max="4363" width="19.140625" style="287" customWidth="1"/>
    <col min="4364" max="4364" width="17.85546875" style="287" customWidth="1"/>
    <col min="4365" max="4365" width="14.5703125" style="287" customWidth="1"/>
    <col min="4366" max="4366" width="15.7109375" style="287" customWidth="1"/>
    <col min="4367" max="4367" width="16.85546875" style="287" customWidth="1"/>
    <col min="4368" max="4368" width="17.85546875" style="287" customWidth="1"/>
    <col min="4369" max="4369" width="16.5703125" style="287" customWidth="1"/>
    <col min="4370" max="4370" width="17" style="287" customWidth="1"/>
    <col min="4371" max="4371" width="11.140625" style="287" customWidth="1"/>
    <col min="4372" max="4372" width="11" style="287" customWidth="1"/>
    <col min="4373" max="4380" width="0" style="287" hidden="1" customWidth="1"/>
    <col min="4381" max="4608" width="9.140625" style="287"/>
    <col min="4609" max="4609" width="5" style="287" customWidth="1"/>
    <col min="4610" max="4610" width="46.85546875" style="287" customWidth="1"/>
    <col min="4611" max="4611" width="10.7109375" style="287" customWidth="1"/>
    <col min="4612" max="4612" width="11.5703125" style="287" customWidth="1"/>
    <col min="4613" max="4613" width="10.7109375" style="287" customWidth="1"/>
    <col min="4614" max="4614" width="11.7109375" style="287" customWidth="1"/>
    <col min="4615" max="4615" width="13.5703125" style="287" customWidth="1"/>
    <col min="4616" max="4617" width="16.42578125" style="287" customWidth="1"/>
    <col min="4618" max="4618" width="11.140625" style="287" customWidth="1"/>
    <col min="4619" max="4619" width="19.140625" style="287" customWidth="1"/>
    <col min="4620" max="4620" width="17.85546875" style="287" customWidth="1"/>
    <col min="4621" max="4621" width="14.5703125" style="287" customWidth="1"/>
    <col min="4622" max="4622" width="15.7109375" style="287" customWidth="1"/>
    <col min="4623" max="4623" width="16.85546875" style="287" customWidth="1"/>
    <col min="4624" max="4624" width="17.85546875" style="287" customWidth="1"/>
    <col min="4625" max="4625" width="16.5703125" style="287" customWidth="1"/>
    <col min="4626" max="4626" width="17" style="287" customWidth="1"/>
    <col min="4627" max="4627" width="11.140625" style="287" customWidth="1"/>
    <col min="4628" max="4628" width="11" style="287" customWidth="1"/>
    <col min="4629" max="4636" width="0" style="287" hidden="1" customWidth="1"/>
    <col min="4637" max="4864" width="9.140625" style="287"/>
    <col min="4865" max="4865" width="5" style="287" customWidth="1"/>
    <col min="4866" max="4866" width="46.85546875" style="287" customWidth="1"/>
    <col min="4867" max="4867" width="10.7109375" style="287" customWidth="1"/>
    <col min="4868" max="4868" width="11.5703125" style="287" customWidth="1"/>
    <col min="4869" max="4869" width="10.7109375" style="287" customWidth="1"/>
    <col min="4870" max="4870" width="11.7109375" style="287" customWidth="1"/>
    <col min="4871" max="4871" width="13.5703125" style="287" customWidth="1"/>
    <col min="4872" max="4873" width="16.42578125" style="287" customWidth="1"/>
    <col min="4874" max="4874" width="11.140625" style="287" customWidth="1"/>
    <col min="4875" max="4875" width="19.140625" style="287" customWidth="1"/>
    <col min="4876" max="4876" width="17.85546875" style="287" customWidth="1"/>
    <col min="4877" max="4877" width="14.5703125" style="287" customWidth="1"/>
    <col min="4878" max="4878" width="15.7109375" style="287" customWidth="1"/>
    <col min="4879" max="4879" width="16.85546875" style="287" customWidth="1"/>
    <col min="4880" max="4880" width="17.85546875" style="287" customWidth="1"/>
    <col min="4881" max="4881" width="16.5703125" style="287" customWidth="1"/>
    <col min="4882" max="4882" width="17" style="287" customWidth="1"/>
    <col min="4883" max="4883" width="11.140625" style="287" customWidth="1"/>
    <col min="4884" max="4884" width="11" style="287" customWidth="1"/>
    <col min="4885" max="4892" width="0" style="287" hidden="1" customWidth="1"/>
    <col min="4893" max="5120" width="9.140625" style="287"/>
    <col min="5121" max="5121" width="5" style="287" customWidth="1"/>
    <col min="5122" max="5122" width="46.85546875" style="287" customWidth="1"/>
    <col min="5123" max="5123" width="10.7109375" style="287" customWidth="1"/>
    <col min="5124" max="5124" width="11.5703125" style="287" customWidth="1"/>
    <col min="5125" max="5125" width="10.7109375" style="287" customWidth="1"/>
    <col min="5126" max="5126" width="11.7109375" style="287" customWidth="1"/>
    <col min="5127" max="5127" width="13.5703125" style="287" customWidth="1"/>
    <col min="5128" max="5129" width="16.42578125" style="287" customWidth="1"/>
    <col min="5130" max="5130" width="11.140625" style="287" customWidth="1"/>
    <col min="5131" max="5131" width="19.140625" style="287" customWidth="1"/>
    <col min="5132" max="5132" width="17.85546875" style="287" customWidth="1"/>
    <col min="5133" max="5133" width="14.5703125" style="287" customWidth="1"/>
    <col min="5134" max="5134" width="15.7109375" style="287" customWidth="1"/>
    <col min="5135" max="5135" width="16.85546875" style="287" customWidth="1"/>
    <col min="5136" max="5136" width="17.85546875" style="287" customWidth="1"/>
    <col min="5137" max="5137" width="16.5703125" style="287" customWidth="1"/>
    <col min="5138" max="5138" width="17" style="287" customWidth="1"/>
    <col min="5139" max="5139" width="11.140625" style="287" customWidth="1"/>
    <col min="5140" max="5140" width="11" style="287" customWidth="1"/>
    <col min="5141" max="5148" width="0" style="287" hidden="1" customWidth="1"/>
    <col min="5149" max="5376" width="9.140625" style="287"/>
    <col min="5377" max="5377" width="5" style="287" customWidth="1"/>
    <col min="5378" max="5378" width="46.85546875" style="287" customWidth="1"/>
    <col min="5379" max="5379" width="10.7109375" style="287" customWidth="1"/>
    <col min="5380" max="5380" width="11.5703125" style="287" customWidth="1"/>
    <col min="5381" max="5381" width="10.7109375" style="287" customWidth="1"/>
    <col min="5382" max="5382" width="11.7109375" style="287" customWidth="1"/>
    <col min="5383" max="5383" width="13.5703125" style="287" customWidth="1"/>
    <col min="5384" max="5385" width="16.42578125" style="287" customWidth="1"/>
    <col min="5386" max="5386" width="11.140625" style="287" customWidth="1"/>
    <col min="5387" max="5387" width="19.140625" style="287" customWidth="1"/>
    <col min="5388" max="5388" width="17.85546875" style="287" customWidth="1"/>
    <col min="5389" max="5389" width="14.5703125" style="287" customWidth="1"/>
    <col min="5390" max="5390" width="15.7109375" style="287" customWidth="1"/>
    <col min="5391" max="5391" width="16.85546875" style="287" customWidth="1"/>
    <col min="5392" max="5392" width="17.85546875" style="287" customWidth="1"/>
    <col min="5393" max="5393" width="16.5703125" style="287" customWidth="1"/>
    <col min="5394" max="5394" width="17" style="287" customWidth="1"/>
    <col min="5395" max="5395" width="11.140625" style="287" customWidth="1"/>
    <col min="5396" max="5396" width="11" style="287" customWidth="1"/>
    <col min="5397" max="5404" width="0" style="287" hidden="1" customWidth="1"/>
    <col min="5405" max="5632" width="9.140625" style="287"/>
    <col min="5633" max="5633" width="5" style="287" customWidth="1"/>
    <col min="5634" max="5634" width="46.85546875" style="287" customWidth="1"/>
    <col min="5635" max="5635" width="10.7109375" style="287" customWidth="1"/>
    <col min="5636" max="5636" width="11.5703125" style="287" customWidth="1"/>
    <col min="5637" max="5637" width="10.7109375" style="287" customWidth="1"/>
    <col min="5638" max="5638" width="11.7109375" style="287" customWidth="1"/>
    <col min="5639" max="5639" width="13.5703125" style="287" customWidth="1"/>
    <col min="5640" max="5641" width="16.42578125" style="287" customWidth="1"/>
    <col min="5642" max="5642" width="11.140625" style="287" customWidth="1"/>
    <col min="5643" max="5643" width="19.140625" style="287" customWidth="1"/>
    <col min="5644" max="5644" width="17.85546875" style="287" customWidth="1"/>
    <col min="5645" max="5645" width="14.5703125" style="287" customWidth="1"/>
    <col min="5646" max="5646" width="15.7109375" style="287" customWidth="1"/>
    <col min="5647" max="5647" width="16.85546875" style="287" customWidth="1"/>
    <col min="5648" max="5648" width="17.85546875" style="287" customWidth="1"/>
    <col min="5649" max="5649" width="16.5703125" style="287" customWidth="1"/>
    <col min="5650" max="5650" width="17" style="287" customWidth="1"/>
    <col min="5651" max="5651" width="11.140625" style="287" customWidth="1"/>
    <col min="5652" max="5652" width="11" style="287" customWidth="1"/>
    <col min="5653" max="5660" width="0" style="287" hidden="1" customWidth="1"/>
    <col min="5661" max="5888" width="9.140625" style="287"/>
    <col min="5889" max="5889" width="5" style="287" customWidth="1"/>
    <col min="5890" max="5890" width="46.85546875" style="287" customWidth="1"/>
    <col min="5891" max="5891" width="10.7109375" style="287" customWidth="1"/>
    <col min="5892" max="5892" width="11.5703125" style="287" customWidth="1"/>
    <col min="5893" max="5893" width="10.7109375" style="287" customWidth="1"/>
    <col min="5894" max="5894" width="11.7109375" style="287" customWidth="1"/>
    <col min="5895" max="5895" width="13.5703125" style="287" customWidth="1"/>
    <col min="5896" max="5897" width="16.42578125" style="287" customWidth="1"/>
    <col min="5898" max="5898" width="11.140625" style="287" customWidth="1"/>
    <col min="5899" max="5899" width="19.140625" style="287" customWidth="1"/>
    <col min="5900" max="5900" width="17.85546875" style="287" customWidth="1"/>
    <col min="5901" max="5901" width="14.5703125" style="287" customWidth="1"/>
    <col min="5902" max="5902" width="15.7109375" style="287" customWidth="1"/>
    <col min="5903" max="5903" width="16.85546875" style="287" customWidth="1"/>
    <col min="5904" max="5904" width="17.85546875" style="287" customWidth="1"/>
    <col min="5905" max="5905" width="16.5703125" style="287" customWidth="1"/>
    <col min="5906" max="5906" width="17" style="287" customWidth="1"/>
    <col min="5907" max="5907" width="11.140625" style="287" customWidth="1"/>
    <col min="5908" max="5908" width="11" style="287" customWidth="1"/>
    <col min="5909" max="5916" width="0" style="287" hidden="1" customWidth="1"/>
    <col min="5917" max="6144" width="9.140625" style="287"/>
    <col min="6145" max="6145" width="5" style="287" customWidth="1"/>
    <col min="6146" max="6146" width="46.85546875" style="287" customWidth="1"/>
    <col min="6147" max="6147" width="10.7109375" style="287" customWidth="1"/>
    <col min="6148" max="6148" width="11.5703125" style="287" customWidth="1"/>
    <col min="6149" max="6149" width="10.7109375" style="287" customWidth="1"/>
    <col min="6150" max="6150" width="11.7109375" style="287" customWidth="1"/>
    <col min="6151" max="6151" width="13.5703125" style="287" customWidth="1"/>
    <col min="6152" max="6153" width="16.42578125" style="287" customWidth="1"/>
    <col min="6154" max="6154" width="11.140625" style="287" customWidth="1"/>
    <col min="6155" max="6155" width="19.140625" style="287" customWidth="1"/>
    <col min="6156" max="6156" width="17.85546875" style="287" customWidth="1"/>
    <col min="6157" max="6157" width="14.5703125" style="287" customWidth="1"/>
    <col min="6158" max="6158" width="15.7109375" style="287" customWidth="1"/>
    <col min="6159" max="6159" width="16.85546875" style="287" customWidth="1"/>
    <col min="6160" max="6160" width="17.85546875" style="287" customWidth="1"/>
    <col min="6161" max="6161" width="16.5703125" style="287" customWidth="1"/>
    <col min="6162" max="6162" width="17" style="287" customWidth="1"/>
    <col min="6163" max="6163" width="11.140625" style="287" customWidth="1"/>
    <col min="6164" max="6164" width="11" style="287" customWidth="1"/>
    <col min="6165" max="6172" width="0" style="287" hidden="1" customWidth="1"/>
    <col min="6173" max="6400" width="9.140625" style="287"/>
    <col min="6401" max="6401" width="5" style="287" customWidth="1"/>
    <col min="6402" max="6402" width="46.85546875" style="287" customWidth="1"/>
    <col min="6403" max="6403" width="10.7109375" style="287" customWidth="1"/>
    <col min="6404" max="6404" width="11.5703125" style="287" customWidth="1"/>
    <col min="6405" max="6405" width="10.7109375" style="287" customWidth="1"/>
    <col min="6406" max="6406" width="11.7109375" style="287" customWidth="1"/>
    <col min="6407" max="6407" width="13.5703125" style="287" customWidth="1"/>
    <col min="6408" max="6409" width="16.42578125" style="287" customWidth="1"/>
    <col min="6410" max="6410" width="11.140625" style="287" customWidth="1"/>
    <col min="6411" max="6411" width="19.140625" style="287" customWidth="1"/>
    <col min="6412" max="6412" width="17.85546875" style="287" customWidth="1"/>
    <col min="6413" max="6413" width="14.5703125" style="287" customWidth="1"/>
    <col min="6414" max="6414" width="15.7109375" style="287" customWidth="1"/>
    <col min="6415" max="6415" width="16.85546875" style="287" customWidth="1"/>
    <col min="6416" max="6416" width="17.85546875" style="287" customWidth="1"/>
    <col min="6417" max="6417" width="16.5703125" style="287" customWidth="1"/>
    <col min="6418" max="6418" width="17" style="287" customWidth="1"/>
    <col min="6419" max="6419" width="11.140625" style="287" customWidth="1"/>
    <col min="6420" max="6420" width="11" style="287" customWidth="1"/>
    <col min="6421" max="6428" width="0" style="287" hidden="1" customWidth="1"/>
    <col min="6429" max="6656" width="9.140625" style="287"/>
    <col min="6657" max="6657" width="5" style="287" customWidth="1"/>
    <col min="6658" max="6658" width="46.85546875" style="287" customWidth="1"/>
    <col min="6659" max="6659" width="10.7109375" style="287" customWidth="1"/>
    <col min="6660" max="6660" width="11.5703125" style="287" customWidth="1"/>
    <col min="6661" max="6661" width="10.7109375" style="287" customWidth="1"/>
    <col min="6662" max="6662" width="11.7109375" style="287" customWidth="1"/>
    <col min="6663" max="6663" width="13.5703125" style="287" customWidth="1"/>
    <col min="6664" max="6665" width="16.42578125" style="287" customWidth="1"/>
    <col min="6666" max="6666" width="11.140625" style="287" customWidth="1"/>
    <col min="6667" max="6667" width="19.140625" style="287" customWidth="1"/>
    <col min="6668" max="6668" width="17.85546875" style="287" customWidth="1"/>
    <col min="6669" max="6669" width="14.5703125" style="287" customWidth="1"/>
    <col min="6670" max="6670" width="15.7109375" style="287" customWidth="1"/>
    <col min="6671" max="6671" width="16.85546875" style="287" customWidth="1"/>
    <col min="6672" max="6672" width="17.85546875" style="287" customWidth="1"/>
    <col min="6673" max="6673" width="16.5703125" style="287" customWidth="1"/>
    <col min="6674" max="6674" width="17" style="287" customWidth="1"/>
    <col min="6675" max="6675" width="11.140625" style="287" customWidth="1"/>
    <col min="6676" max="6676" width="11" style="287" customWidth="1"/>
    <col min="6677" max="6684" width="0" style="287" hidden="1" customWidth="1"/>
    <col min="6685" max="6912" width="9.140625" style="287"/>
    <col min="6913" max="6913" width="5" style="287" customWidth="1"/>
    <col min="6914" max="6914" width="46.85546875" style="287" customWidth="1"/>
    <col min="6915" max="6915" width="10.7109375" style="287" customWidth="1"/>
    <col min="6916" max="6916" width="11.5703125" style="287" customWidth="1"/>
    <col min="6917" max="6917" width="10.7109375" style="287" customWidth="1"/>
    <col min="6918" max="6918" width="11.7109375" style="287" customWidth="1"/>
    <col min="6919" max="6919" width="13.5703125" style="287" customWidth="1"/>
    <col min="6920" max="6921" width="16.42578125" style="287" customWidth="1"/>
    <col min="6922" max="6922" width="11.140625" style="287" customWidth="1"/>
    <col min="6923" max="6923" width="19.140625" style="287" customWidth="1"/>
    <col min="6924" max="6924" width="17.85546875" style="287" customWidth="1"/>
    <col min="6925" max="6925" width="14.5703125" style="287" customWidth="1"/>
    <col min="6926" max="6926" width="15.7109375" style="287" customWidth="1"/>
    <col min="6927" max="6927" width="16.85546875" style="287" customWidth="1"/>
    <col min="6928" max="6928" width="17.85546875" style="287" customWidth="1"/>
    <col min="6929" max="6929" width="16.5703125" style="287" customWidth="1"/>
    <col min="6930" max="6930" width="17" style="287" customWidth="1"/>
    <col min="6931" max="6931" width="11.140625" style="287" customWidth="1"/>
    <col min="6932" max="6932" width="11" style="287" customWidth="1"/>
    <col min="6933" max="6940" width="0" style="287" hidden="1" customWidth="1"/>
    <col min="6941" max="7168" width="9.140625" style="287"/>
    <col min="7169" max="7169" width="5" style="287" customWidth="1"/>
    <col min="7170" max="7170" width="46.85546875" style="287" customWidth="1"/>
    <col min="7171" max="7171" width="10.7109375" style="287" customWidth="1"/>
    <col min="7172" max="7172" width="11.5703125" style="287" customWidth="1"/>
    <col min="7173" max="7173" width="10.7109375" style="287" customWidth="1"/>
    <col min="7174" max="7174" width="11.7109375" style="287" customWidth="1"/>
    <col min="7175" max="7175" width="13.5703125" style="287" customWidth="1"/>
    <col min="7176" max="7177" width="16.42578125" style="287" customWidth="1"/>
    <col min="7178" max="7178" width="11.140625" style="287" customWidth="1"/>
    <col min="7179" max="7179" width="19.140625" style="287" customWidth="1"/>
    <col min="7180" max="7180" width="17.85546875" style="287" customWidth="1"/>
    <col min="7181" max="7181" width="14.5703125" style="287" customWidth="1"/>
    <col min="7182" max="7182" width="15.7109375" style="287" customWidth="1"/>
    <col min="7183" max="7183" width="16.85546875" style="287" customWidth="1"/>
    <col min="7184" max="7184" width="17.85546875" style="287" customWidth="1"/>
    <col min="7185" max="7185" width="16.5703125" style="287" customWidth="1"/>
    <col min="7186" max="7186" width="17" style="287" customWidth="1"/>
    <col min="7187" max="7187" width="11.140625" style="287" customWidth="1"/>
    <col min="7188" max="7188" width="11" style="287" customWidth="1"/>
    <col min="7189" max="7196" width="0" style="287" hidden="1" customWidth="1"/>
    <col min="7197" max="7424" width="9.140625" style="287"/>
    <col min="7425" max="7425" width="5" style="287" customWidth="1"/>
    <col min="7426" max="7426" width="46.85546875" style="287" customWidth="1"/>
    <col min="7427" max="7427" width="10.7109375" style="287" customWidth="1"/>
    <col min="7428" max="7428" width="11.5703125" style="287" customWidth="1"/>
    <col min="7429" max="7429" width="10.7109375" style="287" customWidth="1"/>
    <col min="7430" max="7430" width="11.7109375" style="287" customWidth="1"/>
    <col min="7431" max="7431" width="13.5703125" style="287" customWidth="1"/>
    <col min="7432" max="7433" width="16.42578125" style="287" customWidth="1"/>
    <col min="7434" max="7434" width="11.140625" style="287" customWidth="1"/>
    <col min="7435" max="7435" width="19.140625" style="287" customWidth="1"/>
    <col min="7436" max="7436" width="17.85546875" style="287" customWidth="1"/>
    <col min="7437" max="7437" width="14.5703125" style="287" customWidth="1"/>
    <col min="7438" max="7438" width="15.7109375" style="287" customWidth="1"/>
    <col min="7439" max="7439" width="16.85546875" style="287" customWidth="1"/>
    <col min="7440" max="7440" width="17.85546875" style="287" customWidth="1"/>
    <col min="7441" max="7441" width="16.5703125" style="287" customWidth="1"/>
    <col min="7442" max="7442" width="17" style="287" customWidth="1"/>
    <col min="7443" max="7443" width="11.140625" style="287" customWidth="1"/>
    <col min="7444" max="7444" width="11" style="287" customWidth="1"/>
    <col min="7445" max="7452" width="0" style="287" hidden="1" customWidth="1"/>
    <col min="7453" max="7680" width="9.140625" style="287"/>
    <col min="7681" max="7681" width="5" style="287" customWidth="1"/>
    <col min="7682" max="7682" width="46.85546875" style="287" customWidth="1"/>
    <col min="7683" max="7683" width="10.7109375" style="287" customWidth="1"/>
    <col min="7684" max="7684" width="11.5703125" style="287" customWidth="1"/>
    <col min="7685" max="7685" width="10.7109375" style="287" customWidth="1"/>
    <col min="7686" max="7686" width="11.7109375" style="287" customWidth="1"/>
    <col min="7687" max="7687" width="13.5703125" style="287" customWidth="1"/>
    <col min="7688" max="7689" width="16.42578125" style="287" customWidth="1"/>
    <col min="7690" max="7690" width="11.140625" style="287" customWidth="1"/>
    <col min="7691" max="7691" width="19.140625" style="287" customWidth="1"/>
    <col min="7692" max="7692" width="17.85546875" style="287" customWidth="1"/>
    <col min="7693" max="7693" width="14.5703125" style="287" customWidth="1"/>
    <col min="7694" max="7694" width="15.7109375" style="287" customWidth="1"/>
    <col min="7695" max="7695" width="16.85546875" style="287" customWidth="1"/>
    <col min="7696" max="7696" width="17.85546875" style="287" customWidth="1"/>
    <col min="7697" max="7697" width="16.5703125" style="287" customWidth="1"/>
    <col min="7698" max="7698" width="17" style="287" customWidth="1"/>
    <col min="7699" max="7699" width="11.140625" style="287" customWidth="1"/>
    <col min="7700" max="7700" width="11" style="287" customWidth="1"/>
    <col min="7701" max="7708" width="0" style="287" hidden="1" customWidth="1"/>
    <col min="7709" max="7936" width="9.140625" style="287"/>
    <col min="7937" max="7937" width="5" style="287" customWidth="1"/>
    <col min="7938" max="7938" width="46.85546875" style="287" customWidth="1"/>
    <col min="7939" max="7939" width="10.7109375" style="287" customWidth="1"/>
    <col min="7940" max="7940" width="11.5703125" style="287" customWidth="1"/>
    <col min="7941" max="7941" width="10.7109375" style="287" customWidth="1"/>
    <col min="7942" max="7942" width="11.7109375" style="287" customWidth="1"/>
    <col min="7943" max="7943" width="13.5703125" style="287" customWidth="1"/>
    <col min="7944" max="7945" width="16.42578125" style="287" customWidth="1"/>
    <col min="7946" max="7946" width="11.140625" style="287" customWidth="1"/>
    <col min="7947" max="7947" width="19.140625" style="287" customWidth="1"/>
    <col min="7948" max="7948" width="17.85546875" style="287" customWidth="1"/>
    <col min="7949" max="7949" width="14.5703125" style="287" customWidth="1"/>
    <col min="7950" max="7950" width="15.7109375" style="287" customWidth="1"/>
    <col min="7951" max="7951" width="16.85546875" style="287" customWidth="1"/>
    <col min="7952" max="7952" width="17.85546875" style="287" customWidth="1"/>
    <col min="7953" max="7953" width="16.5703125" style="287" customWidth="1"/>
    <col min="7954" max="7954" width="17" style="287" customWidth="1"/>
    <col min="7955" max="7955" width="11.140625" style="287" customWidth="1"/>
    <col min="7956" max="7956" width="11" style="287" customWidth="1"/>
    <col min="7957" max="7964" width="0" style="287" hidden="1" customWidth="1"/>
    <col min="7965" max="8192" width="9.140625" style="287"/>
    <col min="8193" max="8193" width="5" style="287" customWidth="1"/>
    <col min="8194" max="8194" width="46.85546875" style="287" customWidth="1"/>
    <col min="8195" max="8195" width="10.7109375" style="287" customWidth="1"/>
    <col min="8196" max="8196" width="11.5703125" style="287" customWidth="1"/>
    <col min="8197" max="8197" width="10.7109375" style="287" customWidth="1"/>
    <col min="8198" max="8198" width="11.7109375" style="287" customWidth="1"/>
    <col min="8199" max="8199" width="13.5703125" style="287" customWidth="1"/>
    <col min="8200" max="8201" width="16.42578125" style="287" customWidth="1"/>
    <col min="8202" max="8202" width="11.140625" style="287" customWidth="1"/>
    <col min="8203" max="8203" width="19.140625" style="287" customWidth="1"/>
    <col min="8204" max="8204" width="17.85546875" style="287" customWidth="1"/>
    <col min="8205" max="8205" width="14.5703125" style="287" customWidth="1"/>
    <col min="8206" max="8206" width="15.7109375" style="287" customWidth="1"/>
    <col min="8207" max="8207" width="16.85546875" style="287" customWidth="1"/>
    <col min="8208" max="8208" width="17.85546875" style="287" customWidth="1"/>
    <col min="8209" max="8209" width="16.5703125" style="287" customWidth="1"/>
    <col min="8210" max="8210" width="17" style="287" customWidth="1"/>
    <col min="8211" max="8211" width="11.140625" style="287" customWidth="1"/>
    <col min="8212" max="8212" width="11" style="287" customWidth="1"/>
    <col min="8213" max="8220" width="0" style="287" hidden="1" customWidth="1"/>
    <col min="8221" max="8448" width="9.140625" style="287"/>
    <col min="8449" max="8449" width="5" style="287" customWidth="1"/>
    <col min="8450" max="8450" width="46.85546875" style="287" customWidth="1"/>
    <col min="8451" max="8451" width="10.7109375" style="287" customWidth="1"/>
    <col min="8452" max="8452" width="11.5703125" style="287" customWidth="1"/>
    <col min="8453" max="8453" width="10.7109375" style="287" customWidth="1"/>
    <col min="8454" max="8454" width="11.7109375" style="287" customWidth="1"/>
    <col min="8455" max="8455" width="13.5703125" style="287" customWidth="1"/>
    <col min="8456" max="8457" width="16.42578125" style="287" customWidth="1"/>
    <col min="8458" max="8458" width="11.140625" style="287" customWidth="1"/>
    <col min="8459" max="8459" width="19.140625" style="287" customWidth="1"/>
    <col min="8460" max="8460" width="17.85546875" style="287" customWidth="1"/>
    <col min="8461" max="8461" width="14.5703125" style="287" customWidth="1"/>
    <col min="8462" max="8462" width="15.7109375" style="287" customWidth="1"/>
    <col min="8463" max="8463" width="16.85546875" style="287" customWidth="1"/>
    <col min="8464" max="8464" width="17.85546875" style="287" customWidth="1"/>
    <col min="8465" max="8465" width="16.5703125" style="287" customWidth="1"/>
    <col min="8466" max="8466" width="17" style="287" customWidth="1"/>
    <col min="8467" max="8467" width="11.140625" style="287" customWidth="1"/>
    <col min="8468" max="8468" width="11" style="287" customWidth="1"/>
    <col min="8469" max="8476" width="0" style="287" hidden="1" customWidth="1"/>
    <col min="8477" max="8704" width="9.140625" style="287"/>
    <col min="8705" max="8705" width="5" style="287" customWidth="1"/>
    <col min="8706" max="8706" width="46.85546875" style="287" customWidth="1"/>
    <col min="8707" max="8707" width="10.7109375" style="287" customWidth="1"/>
    <col min="8708" max="8708" width="11.5703125" style="287" customWidth="1"/>
    <col min="8709" max="8709" width="10.7109375" style="287" customWidth="1"/>
    <col min="8710" max="8710" width="11.7109375" style="287" customWidth="1"/>
    <col min="8711" max="8711" width="13.5703125" style="287" customWidth="1"/>
    <col min="8712" max="8713" width="16.42578125" style="287" customWidth="1"/>
    <col min="8714" max="8714" width="11.140625" style="287" customWidth="1"/>
    <col min="8715" max="8715" width="19.140625" style="287" customWidth="1"/>
    <col min="8716" max="8716" width="17.85546875" style="287" customWidth="1"/>
    <col min="8717" max="8717" width="14.5703125" style="287" customWidth="1"/>
    <col min="8718" max="8718" width="15.7109375" style="287" customWidth="1"/>
    <col min="8719" max="8719" width="16.85546875" style="287" customWidth="1"/>
    <col min="8720" max="8720" width="17.85546875" style="287" customWidth="1"/>
    <col min="8721" max="8721" width="16.5703125" style="287" customWidth="1"/>
    <col min="8722" max="8722" width="17" style="287" customWidth="1"/>
    <col min="8723" max="8723" width="11.140625" style="287" customWidth="1"/>
    <col min="8724" max="8724" width="11" style="287" customWidth="1"/>
    <col min="8725" max="8732" width="0" style="287" hidden="1" customWidth="1"/>
    <col min="8733" max="8960" width="9.140625" style="287"/>
    <col min="8961" max="8961" width="5" style="287" customWidth="1"/>
    <col min="8962" max="8962" width="46.85546875" style="287" customWidth="1"/>
    <col min="8963" max="8963" width="10.7109375" style="287" customWidth="1"/>
    <col min="8964" max="8964" width="11.5703125" style="287" customWidth="1"/>
    <col min="8965" max="8965" width="10.7109375" style="287" customWidth="1"/>
    <col min="8966" max="8966" width="11.7109375" style="287" customWidth="1"/>
    <col min="8967" max="8967" width="13.5703125" style="287" customWidth="1"/>
    <col min="8968" max="8969" width="16.42578125" style="287" customWidth="1"/>
    <col min="8970" max="8970" width="11.140625" style="287" customWidth="1"/>
    <col min="8971" max="8971" width="19.140625" style="287" customWidth="1"/>
    <col min="8972" max="8972" width="17.85546875" style="287" customWidth="1"/>
    <col min="8973" max="8973" width="14.5703125" style="287" customWidth="1"/>
    <col min="8974" max="8974" width="15.7109375" style="287" customWidth="1"/>
    <col min="8975" max="8975" width="16.85546875" style="287" customWidth="1"/>
    <col min="8976" max="8976" width="17.85546875" style="287" customWidth="1"/>
    <col min="8977" max="8977" width="16.5703125" style="287" customWidth="1"/>
    <col min="8978" max="8978" width="17" style="287" customWidth="1"/>
    <col min="8979" max="8979" width="11.140625" style="287" customWidth="1"/>
    <col min="8980" max="8980" width="11" style="287" customWidth="1"/>
    <col min="8981" max="8988" width="0" style="287" hidden="1" customWidth="1"/>
    <col min="8989" max="9216" width="9.140625" style="287"/>
    <col min="9217" max="9217" width="5" style="287" customWidth="1"/>
    <col min="9218" max="9218" width="46.85546875" style="287" customWidth="1"/>
    <col min="9219" max="9219" width="10.7109375" style="287" customWidth="1"/>
    <col min="9220" max="9220" width="11.5703125" style="287" customWidth="1"/>
    <col min="9221" max="9221" width="10.7109375" style="287" customWidth="1"/>
    <col min="9222" max="9222" width="11.7109375" style="287" customWidth="1"/>
    <col min="9223" max="9223" width="13.5703125" style="287" customWidth="1"/>
    <col min="9224" max="9225" width="16.42578125" style="287" customWidth="1"/>
    <col min="9226" max="9226" width="11.140625" style="287" customWidth="1"/>
    <col min="9227" max="9227" width="19.140625" style="287" customWidth="1"/>
    <col min="9228" max="9228" width="17.85546875" style="287" customWidth="1"/>
    <col min="9229" max="9229" width="14.5703125" style="287" customWidth="1"/>
    <col min="9230" max="9230" width="15.7109375" style="287" customWidth="1"/>
    <col min="9231" max="9231" width="16.85546875" style="287" customWidth="1"/>
    <col min="9232" max="9232" width="17.85546875" style="287" customWidth="1"/>
    <col min="9233" max="9233" width="16.5703125" style="287" customWidth="1"/>
    <col min="9234" max="9234" width="17" style="287" customWidth="1"/>
    <col min="9235" max="9235" width="11.140625" style="287" customWidth="1"/>
    <col min="9236" max="9236" width="11" style="287" customWidth="1"/>
    <col min="9237" max="9244" width="0" style="287" hidden="1" customWidth="1"/>
    <col min="9245" max="9472" width="9.140625" style="287"/>
    <col min="9473" max="9473" width="5" style="287" customWidth="1"/>
    <col min="9474" max="9474" width="46.85546875" style="287" customWidth="1"/>
    <col min="9475" max="9475" width="10.7109375" style="287" customWidth="1"/>
    <col min="9476" max="9476" width="11.5703125" style="287" customWidth="1"/>
    <col min="9477" max="9477" width="10.7109375" style="287" customWidth="1"/>
    <col min="9478" max="9478" width="11.7109375" style="287" customWidth="1"/>
    <col min="9479" max="9479" width="13.5703125" style="287" customWidth="1"/>
    <col min="9480" max="9481" width="16.42578125" style="287" customWidth="1"/>
    <col min="9482" max="9482" width="11.140625" style="287" customWidth="1"/>
    <col min="9483" max="9483" width="19.140625" style="287" customWidth="1"/>
    <col min="9484" max="9484" width="17.85546875" style="287" customWidth="1"/>
    <col min="9485" max="9485" width="14.5703125" style="287" customWidth="1"/>
    <col min="9486" max="9486" width="15.7109375" style="287" customWidth="1"/>
    <col min="9487" max="9487" width="16.85546875" style="287" customWidth="1"/>
    <col min="9488" max="9488" width="17.85546875" style="287" customWidth="1"/>
    <col min="9489" max="9489" width="16.5703125" style="287" customWidth="1"/>
    <col min="9490" max="9490" width="17" style="287" customWidth="1"/>
    <col min="9491" max="9491" width="11.140625" style="287" customWidth="1"/>
    <col min="9492" max="9492" width="11" style="287" customWidth="1"/>
    <col min="9493" max="9500" width="0" style="287" hidden="1" customWidth="1"/>
    <col min="9501" max="9728" width="9.140625" style="287"/>
    <col min="9729" max="9729" width="5" style="287" customWidth="1"/>
    <col min="9730" max="9730" width="46.85546875" style="287" customWidth="1"/>
    <col min="9731" max="9731" width="10.7109375" style="287" customWidth="1"/>
    <col min="9732" max="9732" width="11.5703125" style="287" customWidth="1"/>
    <col min="9733" max="9733" width="10.7109375" style="287" customWidth="1"/>
    <col min="9734" max="9734" width="11.7109375" style="287" customWidth="1"/>
    <col min="9735" max="9735" width="13.5703125" style="287" customWidth="1"/>
    <col min="9736" max="9737" width="16.42578125" style="287" customWidth="1"/>
    <col min="9738" max="9738" width="11.140625" style="287" customWidth="1"/>
    <col min="9739" max="9739" width="19.140625" style="287" customWidth="1"/>
    <col min="9740" max="9740" width="17.85546875" style="287" customWidth="1"/>
    <col min="9741" max="9741" width="14.5703125" style="287" customWidth="1"/>
    <col min="9742" max="9742" width="15.7109375" style="287" customWidth="1"/>
    <col min="9743" max="9743" width="16.85546875" style="287" customWidth="1"/>
    <col min="9744" max="9744" width="17.85546875" style="287" customWidth="1"/>
    <col min="9745" max="9745" width="16.5703125" style="287" customWidth="1"/>
    <col min="9746" max="9746" width="17" style="287" customWidth="1"/>
    <col min="9747" max="9747" width="11.140625" style="287" customWidth="1"/>
    <col min="9748" max="9748" width="11" style="287" customWidth="1"/>
    <col min="9749" max="9756" width="0" style="287" hidden="1" customWidth="1"/>
    <col min="9757" max="9984" width="9.140625" style="287"/>
    <col min="9985" max="9985" width="5" style="287" customWidth="1"/>
    <col min="9986" max="9986" width="46.85546875" style="287" customWidth="1"/>
    <col min="9987" max="9987" width="10.7109375" style="287" customWidth="1"/>
    <col min="9988" max="9988" width="11.5703125" style="287" customWidth="1"/>
    <col min="9989" max="9989" width="10.7109375" style="287" customWidth="1"/>
    <col min="9990" max="9990" width="11.7109375" style="287" customWidth="1"/>
    <col min="9991" max="9991" width="13.5703125" style="287" customWidth="1"/>
    <col min="9992" max="9993" width="16.42578125" style="287" customWidth="1"/>
    <col min="9994" max="9994" width="11.140625" style="287" customWidth="1"/>
    <col min="9995" max="9995" width="19.140625" style="287" customWidth="1"/>
    <col min="9996" max="9996" width="17.85546875" style="287" customWidth="1"/>
    <col min="9997" max="9997" width="14.5703125" style="287" customWidth="1"/>
    <col min="9998" max="9998" width="15.7109375" style="287" customWidth="1"/>
    <col min="9999" max="9999" width="16.85546875" style="287" customWidth="1"/>
    <col min="10000" max="10000" width="17.85546875" style="287" customWidth="1"/>
    <col min="10001" max="10001" width="16.5703125" style="287" customWidth="1"/>
    <col min="10002" max="10002" width="17" style="287" customWidth="1"/>
    <col min="10003" max="10003" width="11.140625" style="287" customWidth="1"/>
    <col min="10004" max="10004" width="11" style="287" customWidth="1"/>
    <col min="10005" max="10012" width="0" style="287" hidden="1" customWidth="1"/>
    <col min="10013" max="10240" width="9.140625" style="287"/>
    <col min="10241" max="10241" width="5" style="287" customWidth="1"/>
    <col min="10242" max="10242" width="46.85546875" style="287" customWidth="1"/>
    <col min="10243" max="10243" width="10.7109375" style="287" customWidth="1"/>
    <col min="10244" max="10244" width="11.5703125" style="287" customWidth="1"/>
    <col min="10245" max="10245" width="10.7109375" style="287" customWidth="1"/>
    <col min="10246" max="10246" width="11.7109375" style="287" customWidth="1"/>
    <col min="10247" max="10247" width="13.5703125" style="287" customWidth="1"/>
    <col min="10248" max="10249" width="16.42578125" style="287" customWidth="1"/>
    <col min="10250" max="10250" width="11.140625" style="287" customWidth="1"/>
    <col min="10251" max="10251" width="19.140625" style="287" customWidth="1"/>
    <col min="10252" max="10252" width="17.85546875" style="287" customWidth="1"/>
    <col min="10253" max="10253" width="14.5703125" style="287" customWidth="1"/>
    <col min="10254" max="10254" width="15.7109375" style="287" customWidth="1"/>
    <col min="10255" max="10255" width="16.85546875" style="287" customWidth="1"/>
    <col min="10256" max="10256" width="17.85546875" style="287" customWidth="1"/>
    <col min="10257" max="10257" width="16.5703125" style="287" customWidth="1"/>
    <col min="10258" max="10258" width="17" style="287" customWidth="1"/>
    <col min="10259" max="10259" width="11.140625" style="287" customWidth="1"/>
    <col min="10260" max="10260" width="11" style="287" customWidth="1"/>
    <col min="10261" max="10268" width="0" style="287" hidden="1" customWidth="1"/>
    <col min="10269" max="10496" width="9.140625" style="287"/>
    <col min="10497" max="10497" width="5" style="287" customWidth="1"/>
    <col min="10498" max="10498" width="46.85546875" style="287" customWidth="1"/>
    <col min="10499" max="10499" width="10.7109375" style="287" customWidth="1"/>
    <col min="10500" max="10500" width="11.5703125" style="287" customWidth="1"/>
    <col min="10501" max="10501" width="10.7109375" style="287" customWidth="1"/>
    <col min="10502" max="10502" width="11.7109375" style="287" customWidth="1"/>
    <col min="10503" max="10503" width="13.5703125" style="287" customWidth="1"/>
    <col min="10504" max="10505" width="16.42578125" style="287" customWidth="1"/>
    <col min="10506" max="10506" width="11.140625" style="287" customWidth="1"/>
    <col min="10507" max="10507" width="19.140625" style="287" customWidth="1"/>
    <col min="10508" max="10508" width="17.85546875" style="287" customWidth="1"/>
    <col min="10509" max="10509" width="14.5703125" style="287" customWidth="1"/>
    <col min="10510" max="10510" width="15.7109375" style="287" customWidth="1"/>
    <col min="10511" max="10511" width="16.85546875" style="287" customWidth="1"/>
    <col min="10512" max="10512" width="17.85546875" style="287" customWidth="1"/>
    <col min="10513" max="10513" width="16.5703125" style="287" customWidth="1"/>
    <col min="10514" max="10514" width="17" style="287" customWidth="1"/>
    <col min="10515" max="10515" width="11.140625" style="287" customWidth="1"/>
    <col min="10516" max="10516" width="11" style="287" customWidth="1"/>
    <col min="10517" max="10524" width="0" style="287" hidden="1" customWidth="1"/>
    <col min="10525" max="10752" width="9.140625" style="287"/>
    <col min="10753" max="10753" width="5" style="287" customWidth="1"/>
    <col min="10754" max="10754" width="46.85546875" style="287" customWidth="1"/>
    <col min="10755" max="10755" width="10.7109375" style="287" customWidth="1"/>
    <col min="10756" max="10756" width="11.5703125" style="287" customWidth="1"/>
    <col min="10757" max="10757" width="10.7109375" style="287" customWidth="1"/>
    <col min="10758" max="10758" width="11.7109375" style="287" customWidth="1"/>
    <col min="10759" max="10759" width="13.5703125" style="287" customWidth="1"/>
    <col min="10760" max="10761" width="16.42578125" style="287" customWidth="1"/>
    <col min="10762" max="10762" width="11.140625" style="287" customWidth="1"/>
    <col min="10763" max="10763" width="19.140625" style="287" customWidth="1"/>
    <col min="10764" max="10764" width="17.85546875" style="287" customWidth="1"/>
    <col min="10765" max="10765" width="14.5703125" style="287" customWidth="1"/>
    <col min="10766" max="10766" width="15.7109375" style="287" customWidth="1"/>
    <col min="10767" max="10767" width="16.85546875" style="287" customWidth="1"/>
    <col min="10768" max="10768" width="17.85546875" style="287" customWidth="1"/>
    <col min="10769" max="10769" width="16.5703125" style="287" customWidth="1"/>
    <col min="10770" max="10770" width="17" style="287" customWidth="1"/>
    <col min="10771" max="10771" width="11.140625" style="287" customWidth="1"/>
    <col min="10772" max="10772" width="11" style="287" customWidth="1"/>
    <col min="10773" max="10780" width="0" style="287" hidden="1" customWidth="1"/>
    <col min="10781" max="11008" width="9.140625" style="287"/>
    <col min="11009" max="11009" width="5" style="287" customWidth="1"/>
    <col min="11010" max="11010" width="46.85546875" style="287" customWidth="1"/>
    <col min="11011" max="11011" width="10.7109375" style="287" customWidth="1"/>
    <col min="11012" max="11012" width="11.5703125" style="287" customWidth="1"/>
    <col min="11013" max="11013" width="10.7109375" style="287" customWidth="1"/>
    <col min="11014" max="11014" width="11.7109375" style="287" customWidth="1"/>
    <col min="11015" max="11015" width="13.5703125" style="287" customWidth="1"/>
    <col min="11016" max="11017" width="16.42578125" style="287" customWidth="1"/>
    <col min="11018" max="11018" width="11.140625" style="287" customWidth="1"/>
    <col min="11019" max="11019" width="19.140625" style="287" customWidth="1"/>
    <col min="11020" max="11020" width="17.85546875" style="287" customWidth="1"/>
    <col min="11021" max="11021" width="14.5703125" style="287" customWidth="1"/>
    <col min="11022" max="11022" width="15.7109375" style="287" customWidth="1"/>
    <col min="11023" max="11023" width="16.85546875" style="287" customWidth="1"/>
    <col min="11024" max="11024" width="17.85546875" style="287" customWidth="1"/>
    <col min="11025" max="11025" width="16.5703125" style="287" customWidth="1"/>
    <col min="11026" max="11026" width="17" style="287" customWidth="1"/>
    <col min="11027" max="11027" width="11.140625" style="287" customWidth="1"/>
    <col min="11028" max="11028" width="11" style="287" customWidth="1"/>
    <col min="11029" max="11036" width="0" style="287" hidden="1" customWidth="1"/>
    <col min="11037" max="11264" width="9.140625" style="287"/>
    <col min="11265" max="11265" width="5" style="287" customWidth="1"/>
    <col min="11266" max="11266" width="46.85546875" style="287" customWidth="1"/>
    <col min="11267" max="11267" width="10.7109375" style="287" customWidth="1"/>
    <col min="11268" max="11268" width="11.5703125" style="287" customWidth="1"/>
    <col min="11269" max="11269" width="10.7109375" style="287" customWidth="1"/>
    <col min="11270" max="11270" width="11.7109375" style="287" customWidth="1"/>
    <col min="11271" max="11271" width="13.5703125" style="287" customWidth="1"/>
    <col min="11272" max="11273" width="16.42578125" style="287" customWidth="1"/>
    <col min="11274" max="11274" width="11.140625" style="287" customWidth="1"/>
    <col min="11275" max="11275" width="19.140625" style="287" customWidth="1"/>
    <col min="11276" max="11276" width="17.85546875" style="287" customWidth="1"/>
    <col min="11277" max="11277" width="14.5703125" style="287" customWidth="1"/>
    <col min="11278" max="11278" width="15.7109375" style="287" customWidth="1"/>
    <col min="11279" max="11279" width="16.85546875" style="287" customWidth="1"/>
    <col min="11280" max="11280" width="17.85546875" style="287" customWidth="1"/>
    <col min="11281" max="11281" width="16.5703125" style="287" customWidth="1"/>
    <col min="11282" max="11282" width="17" style="287" customWidth="1"/>
    <col min="11283" max="11283" width="11.140625" style="287" customWidth="1"/>
    <col min="11284" max="11284" width="11" style="287" customWidth="1"/>
    <col min="11285" max="11292" width="0" style="287" hidden="1" customWidth="1"/>
    <col min="11293" max="11520" width="9.140625" style="287"/>
    <col min="11521" max="11521" width="5" style="287" customWidth="1"/>
    <col min="11522" max="11522" width="46.85546875" style="287" customWidth="1"/>
    <col min="11523" max="11523" width="10.7109375" style="287" customWidth="1"/>
    <col min="11524" max="11524" width="11.5703125" style="287" customWidth="1"/>
    <col min="11525" max="11525" width="10.7109375" style="287" customWidth="1"/>
    <col min="11526" max="11526" width="11.7109375" style="287" customWidth="1"/>
    <col min="11527" max="11527" width="13.5703125" style="287" customWidth="1"/>
    <col min="11528" max="11529" width="16.42578125" style="287" customWidth="1"/>
    <col min="11530" max="11530" width="11.140625" style="287" customWidth="1"/>
    <col min="11531" max="11531" width="19.140625" style="287" customWidth="1"/>
    <col min="11532" max="11532" width="17.85546875" style="287" customWidth="1"/>
    <col min="11533" max="11533" width="14.5703125" style="287" customWidth="1"/>
    <col min="11534" max="11534" width="15.7109375" style="287" customWidth="1"/>
    <col min="11535" max="11535" width="16.85546875" style="287" customWidth="1"/>
    <col min="11536" max="11536" width="17.85546875" style="287" customWidth="1"/>
    <col min="11537" max="11537" width="16.5703125" style="287" customWidth="1"/>
    <col min="11538" max="11538" width="17" style="287" customWidth="1"/>
    <col min="11539" max="11539" width="11.140625" style="287" customWidth="1"/>
    <col min="11540" max="11540" width="11" style="287" customWidth="1"/>
    <col min="11541" max="11548" width="0" style="287" hidden="1" customWidth="1"/>
    <col min="11549" max="11776" width="9.140625" style="287"/>
    <col min="11777" max="11777" width="5" style="287" customWidth="1"/>
    <col min="11778" max="11778" width="46.85546875" style="287" customWidth="1"/>
    <col min="11779" max="11779" width="10.7109375" style="287" customWidth="1"/>
    <col min="11780" max="11780" width="11.5703125" style="287" customWidth="1"/>
    <col min="11781" max="11781" width="10.7109375" style="287" customWidth="1"/>
    <col min="11782" max="11782" width="11.7109375" style="287" customWidth="1"/>
    <col min="11783" max="11783" width="13.5703125" style="287" customWidth="1"/>
    <col min="11784" max="11785" width="16.42578125" style="287" customWidth="1"/>
    <col min="11786" max="11786" width="11.140625" style="287" customWidth="1"/>
    <col min="11787" max="11787" width="19.140625" style="287" customWidth="1"/>
    <col min="11788" max="11788" width="17.85546875" style="287" customWidth="1"/>
    <col min="11789" max="11789" width="14.5703125" style="287" customWidth="1"/>
    <col min="11790" max="11790" width="15.7109375" style="287" customWidth="1"/>
    <col min="11791" max="11791" width="16.85546875" style="287" customWidth="1"/>
    <col min="11792" max="11792" width="17.85546875" style="287" customWidth="1"/>
    <col min="11793" max="11793" width="16.5703125" style="287" customWidth="1"/>
    <col min="11794" max="11794" width="17" style="287" customWidth="1"/>
    <col min="11795" max="11795" width="11.140625" style="287" customWidth="1"/>
    <col min="11796" max="11796" width="11" style="287" customWidth="1"/>
    <col min="11797" max="11804" width="0" style="287" hidden="1" customWidth="1"/>
    <col min="11805" max="12032" width="9.140625" style="287"/>
    <col min="12033" max="12033" width="5" style="287" customWidth="1"/>
    <col min="12034" max="12034" width="46.85546875" style="287" customWidth="1"/>
    <col min="12035" max="12035" width="10.7109375" style="287" customWidth="1"/>
    <col min="12036" max="12036" width="11.5703125" style="287" customWidth="1"/>
    <col min="12037" max="12037" width="10.7109375" style="287" customWidth="1"/>
    <col min="12038" max="12038" width="11.7109375" style="287" customWidth="1"/>
    <col min="12039" max="12039" width="13.5703125" style="287" customWidth="1"/>
    <col min="12040" max="12041" width="16.42578125" style="287" customWidth="1"/>
    <col min="12042" max="12042" width="11.140625" style="287" customWidth="1"/>
    <col min="12043" max="12043" width="19.140625" style="287" customWidth="1"/>
    <col min="12044" max="12044" width="17.85546875" style="287" customWidth="1"/>
    <col min="12045" max="12045" width="14.5703125" style="287" customWidth="1"/>
    <col min="12046" max="12046" width="15.7109375" style="287" customWidth="1"/>
    <col min="12047" max="12047" width="16.85546875" style="287" customWidth="1"/>
    <col min="12048" max="12048" width="17.85546875" style="287" customWidth="1"/>
    <col min="12049" max="12049" width="16.5703125" style="287" customWidth="1"/>
    <col min="12050" max="12050" width="17" style="287" customWidth="1"/>
    <col min="12051" max="12051" width="11.140625" style="287" customWidth="1"/>
    <col min="12052" max="12052" width="11" style="287" customWidth="1"/>
    <col min="12053" max="12060" width="0" style="287" hidden="1" customWidth="1"/>
    <col min="12061" max="12288" width="9.140625" style="287"/>
    <col min="12289" max="12289" width="5" style="287" customWidth="1"/>
    <col min="12290" max="12290" width="46.85546875" style="287" customWidth="1"/>
    <col min="12291" max="12291" width="10.7109375" style="287" customWidth="1"/>
    <col min="12292" max="12292" width="11.5703125" style="287" customWidth="1"/>
    <col min="12293" max="12293" width="10.7109375" style="287" customWidth="1"/>
    <col min="12294" max="12294" width="11.7109375" style="287" customWidth="1"/>
    <col min="12295" max="12295" width="13.5703125" style="287" customWidth="1"/>
    <col min="12296" max="12297" width="16.42578125" style="287" customWidth="1"/>
    <col min="12298" max="12298" width="11.140625" style="287" customWidth="1"/>
    <col min="12299" max="12299" width="19.140625" style="287" customWidth="1"/>
    <col min="12300" max="12300" width="17.85546875" style="287" customWidth="1"/>
    <col min="12301" max="12301" width="14.5703125" style="287" customWidth="1"/>
    <col min="12302" max="12302" width="15.7109375" style="287" customWidth="1"/>
    <col min="12303" max="12303" width="16.85546875" style="287" customWidth="1"/>
    <col min="12304" max="12304" width="17.85546875" style="287" customWidth="1"/>
    <col min="12305" max="12305" width="16.5703125" style="287" customWidth="1"/>
    <col min="12306" max="12306" width="17" style="287" customWidth="1"/>
    <col min="12307" max="12307" width="11.140625" style="287" customWidth="1"/>
    <col min="12308" max="12308" width="11" style="287" customWidth="1"/>
    <col min="12309" max="12316" width="0" style="287" hidden="1" customWidth="1"/>
    <col min="12317" max="12544" width="9.140625" style="287"/>
    <col min="12545" max="12545" width="5" style="287" customWidth="1"/>
    <col min="12546" max="12546" width="46.85546875" style="287" customWidth="1"/>
    <col min="12547" max="12547" width="10.7109375" style="287" customWidth="1"/>
    <col min="12548" max="12548" width="11.5703125" style="287" customWidth="1"/>
    <col min="12549" max="12549" width="10.7109375" style="287" customWidth="1"/>
    <col min="12550" max="12550" width="11.7109375" style="287" customWidth="1"/>
    <col min="12551" max="12551" width="13.5703125" style="287" customWidth="1"/>
    <col min="12552" max="12553" width="16.42578125" style="287" customWidth="1"/>
    <col min="12554" max="12554" width="11.140625" style="287" customWidth="1"/>
    <col min="12555" max="12555" width="19.140625" style="287" customWidth="1"/>
    <col min="12556" max="12556" width="17.85546875" style="287" customWidth="1"/>
    <col min="12557" max="12557" width="14.5703125" style="287" customWidth="1"/>
    <col min="12558" max="12558" width="15.7109375" style="287" customWidth="1"/>
    <col min="12559" max="12559" width="16.85546875" style="287" customWidth="1"/>
    <col min="12560" max="12560" width="17.85546875" style="287" customWidth="1"/>
    <col min="12561" max="12561" width="16.5703125" style="287" customWidth="1"/>
    <col min="12562" max="12562" width="17" style="287" customWidth="1"/>
    <col min="12563" max="12563" width="11.140625" style="287" customWidth="1"/>
    <col min="12564" max="12564" width="11" style="287" customWidth="1"/>
    <col min="12565" max="12572" width="0" style="287" hidden="1" customWidth="1"/>
    <col min="12573" max="12800" width="9.140625" style="287"/>
    <col min="12801" max="12801" width="5" style="287" customWidth="1"/>
    <col min="12802" max="12802" width="46.85546875" style="287" customWidth="1"/>
    <col min="12803" max="12803" width="10.7109375" style="287" customWidth="1"/>
    <col min="12804" max="12804" width="11.5703125" style="287" customWidth="1"/>
    <col min="12805" max="12805" width="10.7109375" style="287" customWidth="1"/>
    <col min="12806" max="12806" width="11.7109375" style="287" customWidth="1"/>
    <col min="12807" max="12807" width="13.5703125" style="287" customWidth="1"/>
    <col min="12808" max="12809" width="16.42578125" style="287" customWidth="1"/>
    <col min="12810" max="12810" width="11.140625" style="287" customWidth="1"/>
    <col min="12811" max="12811" width="19.140625" style="287" customWidth="1"/>
    <col min="12812" max="12812" width="17.85546875" style="287" customWidth="1"/>
    <col min="12813" max="12813" width="14.5703125" style="287" customWidth="1"/>
    <col min="12814" max="12814" width="15.7109375" style="287" customWidth="1"/>
    <col min="12815" max="12815" width="16.85546875" style="287" customWidth="1"/>
    <col min="12816" max="12816" width="17.85546875" style="287" customWidth="1"/>
    <col min="12817" max="12817" width="16.5703125" style="287" customWidth="1"/>
    <col min="12818" max="12818" width="17" style="287" customWidth="1"/>
    <col min="12819" max="12819" width="11.140625" style="287" customWidth="1"/>
    <col min="12820" max="12820" width="11" style="287" customWidth="1"/>
    <col min="12821" max="12828" width="0" style="287" hidden="1" customWidth="1"/>
    <col min="12829" max="13056" width="9.140625" style="287"/>
    <col min="13057" max="13057" width="5" style="287" customWidth="1"/>
    <col min="13058" max="13058" width="46.85546875" style="287" customWidth="1"/>
    <col min="13059" max="13059" width="10.7109375" style="287" customWidth="1"/>
    <col min="13060" max="13060" width="11.5703125" style="287" customWidth="1"/>
    <col min="13061" max="13061" width="10.7109375" style="287" customWidth="1"/>
    <col min="13062" max="13062" width="11.7109375" style="287" customWidth="1"/>
    <col min="13063" max="13063" width="13.5703125" style="287" customWidth="1"/>
    <col min="13064" max="13065" width="16.42578125" style="287" customWidth="1"/>
    <col min="13066" max="13066" width="11.140625" style="287" customWidth="1"/>
    <col min="13067" max="13067" width="19.140625" style="287" customWidth="1"/>
    <col min="13068" max="13068" width="17.85546875" style="287" customWidth="1"/>
    <col min="13069" max="13069" width="14.5703125" style="287" customWidth="1"/>
    <col min="13070" max="13070" width="15.7109375" style="287" customWidth="1"/>
    <col min="13071" max="13071" width="16.85546875" style="287" customWidth="1"/>
    <col min="13072" max="13072" width="17.85546875" style="287" customWidth="1"/>
    <col min="13073" max="13073" width="16.5703125" style="287" customWidth="1"/>
    <col min="13074" max="13074" width="17" style="287" customWidth="1"/>
    <col min="13075" max="13075" width="11.140625" style="287" customWidth="1"/>
    <col min="13076" max="13076" width="11" style="287" customWidth="1"/>
    <col min="13077" max="13084" width="0" style="287" hidden="1" customWidth="1"/>
    <col min="13085" max="13312" width="9.140625" style="287"/>
    <col min="13313" max="13313" width="5" style="287" customWidth="1"/>
    <col min="13314" max="13314" width="46.85546875" style="287" customWidth="1"/>
    <col min="13315" max="13315" width="10.7109375" style="287" customWidth="1"/>
    <col min="13316" max="13316" width="11.5703125" style="287" customWidth="1"/>
    <col min="13317" max="13317" width="10.7109375" style="287" customWidth="1"/>
    <col min="13318" max="13318" width="11.7109375" style="287" customWidth="1"/>
    <col min="13319" max="13319" width="13.5703125" style="287" customWidth="1"/>
    <col min="13320" max="13321" width="16.42578125" style="287" customWidth="1"/>
    <col min="13322" max="13322" width="11.140625" style="287" customWidth="1"/>
    <col min="13323" max="13323" width="19.140625" style="287" customWidth="1"/>
    <col min="13324" max="13324" width="17.85546875" style="287" customWidth="1"/>
    <col min="13325" max="13325" width="14.5703125" style="287" customWidth="1"/>
    <col min="13326" max="13326" width="15.7109375" style="287" customWidth="1"/>
    <col min="13327" max="13327" width="16.85546875" style="287" customWidth="1"/>
    <col min="13328" max="13328" width="17.85546875" style="287" customWidth="1"/>
    <col min="13329" max="13329" width="16.5703125" style="287" customWidth="1"/>
    <col min="13330" max="13330" width="17" style="287" customWidth="1"/>
    <col min="13331" max="13331" width="11.140625" style="287" customWidth="1"/>
    <col min="13332" max="13332" width="11" style="287" customWidth="1"/>
    <col min="13333" max="13340" width="0" style="287" hidden="1" customWidth="1"/>
    <col min="13341" max="13568" width="9.140625" style="287"/>
    <col min="13569" max="13569" width="5" style="287" customWidth="1"/>
    <col min="13570" max="13570" width="46.85546875" style="287" customWidth="1"/>
    <col min="13571" max="13571" width="10.7109375" style="287" customWidth="1"/>
    <col min="13572" max="13572" width="11.5703125" style="287" customWidth="1"/>
    <col min="13573" max="13573" width="10.7109375" style="287" customWidth="1"/>
    <col min="13574" max="13574" width="11.7109375" style="287" customWidth="1"/>
    <col min="13575" max="13575" width="13.5703125" style="287" customWidth="1"/>
    <col min="13576" max="13577" width="16.42578125" style="287" customWidth="1"/>
    <col min="13578" max="13578" width="11.140625" style="287" customWidth="1"/>
    <col min="13579" max="13579" width="19.140625" style="287" customWidth="1"/>
    <col min="13580" max="13580" width="17.85546875" style="287" customWidth="1"/>
    <col min="13581" max="13581" width="14.5703125" style="287" customWidth="1"/>
    <col min="13582" max="13582" width="15.7109375" style="287" customWidth="1"/>
    <col min="13583" max="13583" width="16.85546875" style="287" customWidth="1"/>
    <col min="13584" max="13584" width="17.85546875" style="287" customWidth="1"/>
    <col min="13585" max="13585" width="16.5703125" style="287" customWidth="1"/>
    <col min="13586" max="13586" width="17" style="287" customWidth="1"/>
    <col min="13587" max="13587" width="11.140625" style="287" customWidth="1"/>
    <col min="13588" max="13588" width="11" style="287" customWidth="1"/>
    <col min="13589" max="13596" width="0" style="287" hidden="1" customWidth="1"/>
    <col min="13597" max="13824" width="9.140625" style="287"/>
    <col min="13825" max="13825" width="5" style="287" customWidth="1"/>
    <col min="13826" max="13826" width="46.85546875" style="287" customWidth="1"/>
    <col min="13827" max="13827" width="10.7109375" style="287" customWidth="1"/>
    <col min="13828" max="13828" width="11.5703125" style="287" customWidth="1"/>
    <col min="13829" max="13829" width="10.7109375" style="287" customWidth="1"/>
    <col min="13830" max="13830" width="11.7109375" style="287" customWidth="1"/>
    <col min="13831" max="13831" width="13.5703125" style="287" customWidth="1"/>
    <col min="13832" max="13833" width="16.42578125" style="287" customWidth="1"/>
    <col min="13834" max="13834" width="11.140625" style="287" customWidth="1"/>
    <col min="13835" max="13835" width="19.140625" style="287" customWidth="1"/>
    <col min="13836" max="13836" width="17.85546875" style="287" customWidth="1"/>
    <col min="13837" max="13837" width="14.5703125" style="287" customWidth="1"/>
    <col min="13838" max="13838" width="15.7109375" style="287" customWidth="1"/>
    <col min="13839" max="13839" width="16.85546875" style="287" customWidth="1"/>
    <col min="13840" max="13840" width="17.85546875" style="287" customWidth="1"/>
    <col min="13841" max="13841" width="16.5703125" style="287" customWidth="1"/>
    <col min="13842" max="13842" width="17" style="287" customWidth="1"/>
    <col min="13843" max="13843" width="11.140625" style="287" customWidth="1"/>
    <col min="13844" max="13844" width="11" style="287" customWidth="1"/>
    <col min="13845" max="13852" width="0" style="287" hidden="1" customWidth="1"/>
    <col min="13853" max="14080" width="9.140625" style="287"/>
    <col min="14081" max="14081" width="5" style="287" customWidth="1"/>
    <col min="14082" max="14082" width="46.85546875" style="287" customWidth="1"/>
    <col min="14083" max="14083" width="10.7109375" style="287" customWidth="1"/>
    <col min="14084" max="14084" width="11.5703125" style="287" customWidth="1"/>
    <col min="14085" max="14085" width="10.7109375" style="287" customWidth="1"/>
    <col min="14086" max="14086" width="11.7109375" style="287" customWidth="1"/>
    <col min="14087" max="14087" width="13.5703125" style="287" customWidth="1"/>
    <col min="14088" max="14089" width="16.42578125" style="287" customWidth="1"/>
    <col min="14090" max="14090" width="11.140625" style="287" customWidth="1"/>
    <col min="14091" max="14091" width="19.140625" style="287" customWidth="1"/>
    <col min="14092" max="14092" width="17.85546875" style="287" customWidth="1"/>
    <col min="14093" max="14093" width="14.5703125" style="287" customWidth="1"/>
    <col min="14094" max="14094" width="15.7109375" style="287" customWidth="1"/>
    <col min="14095" max="14095" width="16.85546875" style="287" customWidth="1"/>
    <col min="14096" max="14096" width="17.85546875" style="287" customWidth="1"/>
    <col min="14097" max="14097" width="16.5703125" style="287" customWidth="1"/>
    <col min="14098" max="14098" width="17" style="287" customWidth="1"/>
    <col min="14099" max="14099" width="11.140625" style="287" customWidth="1"/>
    <col min="14100" max="14100" width="11" style="287" customWidth="1"/>
    <col min="14101" max="14108" width="0" style="287" hidden="1" customWidth="1"/>
    <col min="14109" max="14336" width="9.140625" style="287"/>
    <col min="14337" max="14337" width="5" style="287" customWidth="1"/>
    <col min="14338" max="14338" width="46.85546875" style="287" customWidth="1"/>
    <col min="14339" max="14339" width="10.7109375" style="287" customWidth="1"/>
    <col min="14340" max="14340" width="11.5703125" style="287" customWidth="1"/>
    <col min="14341" max="14341" width="10.7109375" style="287" customWidth="1"/>
    <col min="14342" max="14342" width="11.7109375" style="287" customWidth="1"/>
    <col min="14343" max="14343" width="13.5703125" style="287" customWidth="1"/>
    <col min="14344" max="14345" width="16.42578125" style="287" customWidth="1"/>
    <col min="14346" max="14346" width="11.140625" style="287" customWidth="1"/>
    <col min="14347" max="14347" width="19.140625" style="287" customWidth="1"/>
    <col min="14348" max="14348" width="17.85546875" style="287" customWidth="1"/>
    <col min="14349" max="14349" width="14.5703125" style="287" customWidth="1"/>
    <col min="14350" max="14350" width="15.7109375" style="287" customWidth="1"/>
    <col min="14351" max="14351" width="16.85546875" style="287" customWidth="1"/>
    <col min="14352" max="14352" width="17.85546875" style="287" customWidth="1"/>
    <col min="14353" max="14353" width="16.5703125" style="287" customWidth="1"/>
    <col min="14354" max="14354" width="17" style="287" customWidth="1"/>
    <col min="14355" max="14355" width="11.140625" style="287" customWidth="1"/>
    <col min="14356" max="14356" width="11" style="287" customWidth="1"/>
    <col min="14357" max="14364" width="0" style="287" hidden="1" customWidth="1"/>
    <col min="14365" max="14592" width="9.140625" style="287"/>
    <col min="14593" max="14593" width="5" style="287" customWidth="1"/>
    <col min="14594" max="14594" width="46.85546875" style="287" customWidth="1"/>
    <col min="14595" max="14595" width="10.7109375" style="287" customWidth="1"/>
    <col min="14596" max="14596" width="11.5703125" style="287" customWidth="1"/>
    <col min="14597" max="14597" width="10.7109375" style="287" customWidth="1"/>
    <col min="14598" max="14598" width="11.7109375" style="287" customWidth="1"/>
    <col min="14599" max="14599" width="13.5703125" style="287" customWidth="1"/>
    <col min="14600" max="14601" width="16.42578125" style="287" customWidth="1"/>
    <col min="14602" max="14602" width="11.140625" style="287" customWidth="1"/>
    <col min="14603" max="14603" width="19.140625" style="287" customWidth="1"/>
    <col min="14604" max="14604" width="17.85546875" style="287" customWidth="1"/>
    <col min="14605" max="14605" width="14.5703125" style="287" customWidth="1"/>
    <col min="14606" max="14606" width="15.7109375" style="287" customWidth="1"/>
    <col min="14607" max="14607" width="16.85546875" style="287" customWidth="1"/>
    <col min="14608" max="14608" width="17.85546875" style="287" customWidth="1"/>
    <col min="14609" max="14609" width="16.5703125" style="287" customWidth="1"/>
    <col min="14610" max="14610" width="17" style="287" customWidth="1"/>
    <col min="14611" max="14611" width="11.140625" style="287" customWidth="1"/>
    <col min="14612" max="14612" width="11" style="287" customWidth="1"/>
    <col min="14613" max="14620" width="0" style="287" hidden="1" customWidth="1"/>
    <col min="14621" max="14848" width="9.140625" style="287"/>
    <col min="14849" max="14849" width="5" style="287" customWidth="1"/>
    <col min="14850" max="14850" width="46.85546875" style="287" customWidth="1"/>
    <col min="14851" max="14851" width="10.7109375" style="287" customWidth="1"/>
    <col min="14852" max="14852" width="11.5703125" style="287" customWidth="1"/>
    <col min="14853" max="14853" width="10.7109375" style="287" customWidth="1"/>
    <col min="14854" max="14854" width="11.7109375" style="287" customWidth="1"/>
    <col min="14855" max="14855" width="13.5703125" style="287" customWidth="1"/>
    <col min="14856" max="14857" width="16.42578125" style="287" customWidth="1"/>
    <col min="14858" max="14858" width="11.140625" style="287" customWidth="1"/>
    <col min="14859" max="14859" width="19.140625" style="287" customWidth="1"/>
    <col min="14860" max="14860" width="17.85546875" style="287" customWidth="1"/>
    <col min="14861" max="14861" width="14.5703125" style="287" customWidth="1"/>
    <col min="14862" max="14862" width="15.7109375" style="287" customWidth="1"/>
    <col min="14863" max="14863" width="16.85546875" style="287" customWidth="1"/>
    <col min="14864" max="14864" width="17.85546875" style="287" customWidth="1"/>
    <col min="14865" max="14865" width="16.5703125" style="287" customWidth="1"/>
    <col min="14866" max="14866" width="17" style="287" customWidth="1"/>
    <col min="14867" max="14867" width="11.140625" style="287" customWidth="1"/>
    <col min="14868" max="14868" width="11" style="287" customWidth="1"/>
    <col min="14869" max="14876" width="0" style="287" hidden="1" customWidth="1"/>
    <col min="14877" max="15104" width="9.140625" style="287"/>
    <col min="15105" max="15105" width="5" style="287" customWidth="1"/>
    <col min="15106" max="15106" width="46.85546875" style="287" customWidth="1"/>
    <col min="15107" max="15107" width="10.7109375" style="287" customWidth="1"/>
    <col min="15108" max="15108" width="11.5703125" style="287" customWidth="1"/>
    <col min="15109" max="15109" width="10.7109375" style="287" customWidth="1"/>
    <col min="15110" max="15110" width="11.7109375" style="287" customWidth="1"/>
    <col min="15111" max="15111" width="13.5703125" style="287" customWidth="1"/>
    <col min="15112" max="15113" width="16.42578125" style="287" customWidth="1"/>
    <col min="15114" max="15114" width="11.140625" style="287" customWidth="1"/>
    <col min="15115" max="15115" width="19.140625" style="287" customWidth="1"/>
    <col min="15116" max="15116" width="17.85546875" style="287" customWidth="1"/>
    <col min="15117" max="15117" width="14.5703125" style="287" customWidth="1"/>
    <col min="15118" max="15118" width="15.7109375" style="287" customWidth="1"/>
    <col min="15119" max="15119" width="16.85546875" style="287" customWidth="1"/>
    <col min="15120" max="15120" width="17.85546875" style="287" customWidth="1"/>
    <col min="15121" max="15121" width="16.5703125" style="287" customWidth="1"/>
    <col min="15122" max="15122" width="17" style="287" customWidth="1"/>
    <col min="15123" max="15123" width="11.140625" style="287" customWidth="1"/>
    <col min="15124" max="15124" width="11" style="287" customWidth="1"/>
    <col min="15125" max="15132" width="0" style="287" hidden="1" customWidth="1"/>
    <col min="15133" max="15360" width="9.140625" style="287"/>
    <col min="15361" max="15361" width="5" style="287" customWidth="1"/>
    <col min="15362" max="15362" width="46.85546875" style="287" customWidth="1"/>
    <col min="15363" max="15363" width="10.7109375" style="287" customWidth="1"/>
    <col min="15364" max="15364" width="11.5703125" style="287" customWidth="1"/>
    <col min="15365" max="15365" width="10.7109375" style="287" customWidth="1"/>
    <col min="15366" max="15366" width="11.7109375" style="287" customWidth="1"/>
    <col min="15367" max="15367" width="13.5703125" style="287" customWidth="1"/>
    <col min="15368" max="15369" width="16.42578125" style="287" customWidth="1"/>
    <col min="15370" max="15370" width="11.140625" style="287" customWidth="1"/>
    <col min="15371" max="15371" width="19.140625" style="287" customWidth="1"/>
    <col min="15372" max="15372" width="17.85546875" style="287" customWidth="1"/>
    <col min="15373" max="15373" width="14.5703125" style="287" customWidth="1"/>
    <col min="15374" max="15374" width="15.7109375" style="287" customWidth="1"/>
    <col min="15375" max="15375" width="16.85546875" style="287" customWidth="1"/>
    <col min="15376" max="15376" width="17.85546875" style="287" customWidth="1"/>
    <col min="15377" max="15377" width="16.5703125" style="287" customWidth="1"/>
    <col min="15378" max="15378" width="17" style="287" customWidth="1"/>
    <col min="15379" max="15379" width="11.140625" style="287" customWidth="1"/>
    <col min="15380" max="15380" width="11" style="287" customWidth="1"/>
    <col min="15381" max="15388" width="0" style="287" hidden="1" customWidth="1"/>
    <col min="15389" max="15616" width="9.140625" style="287"/>
    <col min="15617" max="15617" width="5" style="287" customWidth="1"/>
    <col min="15618" max="15618" width="46.85546875" style="287" customWidth="1"/>
    <col min="15619" max="15619" width="10.7109375" style="287" customWidth="1"/>
    <col min="15620" max="15620" width="11.5703125" style="287" customWidth="1"/>
    <col min="15621" max="15621" width="10.7109375" style="287" customWidth="1"/>
    <col min="15622" max="15622" width="11.7109375" style="287" customWidth="1"/>
    <col min="15623" max="15623" width="13.5703125" style="287" customWidth="1"/>
    <col min="15624" max="15625" width="16.42578125" style="287" customWidth="1"/>
    <col min="15626" max="15626" width="11.140625" style="287" customWidth="1"/>
    <col min="15627" max="15627" width="19.140625" style="287" customWidth="1"/>
    <col min="15628" max="15628" width="17.85546875" style="287" customWidth="1"/>
    <col min="15629" max="15629" width="14.5703125" style="287" customWidth="1"/>
    <col min="15630" max="15630" width="15.7109375" style="287" customWidth="1"/>
    <col min="15631" max="15631" width="16.85546875" style="287" customWidth="1"/>
    <col min="15632" max="15632" width="17.85546875" style="287" customWidth="1"/>
    <col min="15633" max="15633" width="16.5703125" style="287" customWidth="1"/>
    <col min="15634" max="15634" width="17" style="287" customWidth="1"/>
    <col min="15635" max="15635" width="11.140625" style="287" customWidth="1"/>
    <col min="15636" max="15636" width="11" style="287" customWidth="1"/>
    <col min="15637" max="15644" width="0" style="287" hidden="1" customWidth="1"/>
    <col min="15645" max="15872" width="9.140625" style="287"/>
    <col min="15873" max="15873" width="5" style="287" customWidth="1"/>
    <col min="15874" max="15874" width="46.85546875" style="287" customWidth="1"/>
    <col min="15875" max="15875" width="10.7109375" style="287" customWidth="1"/>
    <col min="15876" max="15876" width="11.5703125" style="287" customWidth="1"/>
    <col min="15877" max="15877" width="10.7109375" style="287" customWidth="1"/>
    <col min="15878" max="15878" width="11.7109375" style="287" customWidth="1"/>
    <col min="15879" max="15879" width="13.5703125" style="287" customWidth="1"/>
    <col min="15880" max="15881" width="16.42578125" style="287" customWidth="1"/>
    <col min="15882" max="15882" width="11.140625" style="287" customWidth="1"/>
    <col min="15883" max="15883" width="19.140625" style="287" customWidth="1"/>
    <col min="15884" max="15884" width="17.85546875" style="287" customWidth="1"/>
    <col min="15885" max="15885" width="14.5703125" style="287" customWidth="1"/>
    <col min="15886" max="15886" width="15.7109375" style="287" customWidth="1"/>
    <col min="15887" max="15887" width="16.85546875" style="287" customWidth="1"/>
    <col min="15888" max="15888" width="17.85546875" style="287" customWidth="1"/>
    <col min="15889" max="15889" width="16.5703125" style="287" customWidth="1"/>
    <col min="15890" max="15890" width="17" style="287" customWidth="1"/>
    <col min="15891" max="15891" width="11.140625" style="287" customWidth="1"/>
    <col min="15892" max="15892" width="11" style="287" customWidth="1"/>
    <col min="15893" max="15900" width="0" style="287" hidden="1" customWidth="1"/>
    <col min="15901" max="16128" width="9.140625" style="287"/>
    <col min="16129" max="16129" width="5" style="287" customWidth="1"/>
    <col min="16130" max="16130" width="46.85546875" style="287" customWidth="1"/>
    <col min="16131" max="16131" width="10.7109375" style="287" customWidth="1"/>
    <col min="16132" max="16132" width="11.5703125" style="287" customWidth="1"/>
    <col min="16133" max="16133" width="10.7109375" style="287" customWidth="1"/>
    <col min="16134" max="16134" width="11.7109375" style="287" customWidth="1"/>
    <col min="16135" max="16135" width="13.5703125" style="287" customWidth="1"/>
    <col min="16136" max="16137" width="16.42578125" style="287" customWidth="1"/>
    <col min="16138" max="16138" width="11.140625" style="287" customWidth="1"/>
    <col min="16139" max="16139" width="19.140625" style="287" customWidth="1"/>
    <col min="16140" max="16140" width="17.85546875" style="287" customWidth="1"/>
    <col min="16141" max="16141" width="14.5703125" style="287" customWidth="1"/>
    <col min="16142" max="16142" width="15.7109375" style="287" customWidth="1"/>
    <col min="16143" max="16143" width="16.85546875" style="287" customWidth="1"/>
    <col min="16144" max="16144" width="17.85546875" style="287" customWidth="1"/>
    <col min="16145" max="16145" width="16.5703125" style="287" customWidth="1"/>
    <col min="16146" max="16146" width="17" style="287" customWidth="1"/>
    <col min="16147" max="16147" width="11.140625" style="287" customWidth="1"/>
    <col min="16148" max="16148" width="11" style="287" customWidth="1"/>
    <col min="16149" max="16156" width="0" style="287" hidden="1" customWidth="1"/>
    <col min="16157" max="16384" width="9.140625" style="287"/>
  </cols>
  <sheetData>
    <row r="1" spans="1:28" ht="16.5">
      <c r="A1" s="630" t="s">
        <v>576</v>
      </c>
      <c r="B1" s="630"/>
      <c r="C1" s="631" t="s">
        <v>577</v>
      </c>
      <c r="D1" s="631"/>
      <c r="E1" s="631"/>
      <c r="F1" s="631"/>
      <c r="G1" s="631"/>
      <c r="H1" s="281"/>
      <c r="I1" s="281"/>
      <c r="J1" s="281"/>
      <c r="K1" s="281"/>
      <c r="L1" s="282"/>
      <c r="M1" s="283"/>
      <c r="N1" s="283"/>
      <c r="O1" s="283"/>
      <c r="P1" s="283"/>
      <c r="Q1" s="283"/>
      <c r="R1" s="283"/>
      <c r="S1" s="284"/>
    </row>
    <row r="2" spans="1:28">
      <c r="A2" s="630" t="s">
        <v>578</v>
      </c>
      <c r="B2" s="630"/>
      <c r="C2" s="632" t="s">
        <v>579</v>
      </c>
      <c r="D2" s="632"/>
      <c r="E2" s="632"/>
      <c r="F2" s="632"/>
      <c r="G2" s="632"/>
      <c r="H2" s="288"/>
      <c r="I2" s="288"/>
      <c r="J2" s="288"/>
      <c r="K2" s="288"/>
      <c r="L2" s="289"/>
      <c r="M2" s="290"/>
      <c r="N2" s="290"/>
      <c r="O2" s="290"/>
      <c r="P2" s="290"/>
      <c r="Q2" s="290"/>
      <c r="R2" s="290"/>
      <c r="S2" s="291"/>
    </row>
    <row r="3" spans="1:28" ht="9.75" customHeight="1">
      <c r="A3" s="292"/>
      <c r="B3" s="292"/>
      <c r="C3" s="633"/>
      <c r="D3" s="633"/>
      <c r="E3" s="633"/>
      <c r="F3" s="633"/>
      <c r="G3" s="633"/>
      <c r="H3" s="293"/>
      <c r="I3" s="293"/>
      <c r="J3" s="293"/>
      <c r="K3" s="293"/>
      <c r="L3" s="294"/>
      <c r="M3" s="295"/>
      <c r="N3" s="295"/>
      <c r="O3" s="295"/>
      <c r="P3" s="295"/>
      <c r="Q3" s="295"/>
      <c r="R3" s="295"/>
      <c r="S3" s="296"/>
    </row>
    <row r="4" spans="1:28">
      <c r="A4" s="292"/>
      <c r="B4" s="292"/>
      <c r="C4" s="629"/>
      <c r="D4" s="629"/>
      <c r="E4" s="629"/>
      <c r="F4" s="629"/>
      <c r="G4" s="629"/>
      <c r="H4" s="297"/>
      <c r="I4" s="297"/>
      <c r="J4" s="297"/>
      <c r="K4" s="297"/>
      <c r="L4" s="298"/>
      <c r="M4" s="299"/>
      <c r="N4" s="299"/>
      <c r="O4" s="299"/>
      <c r="P4" s="299"/>
      <c r="Q4" s="299"/>
      <c r="R4" s="299"/>
      <c r="S4" s="300"/>
    </row>
    <row r="5" spans="1:28" ht="24" customHeight="1">
      <c r="A5" s="632" t="s">
        <v>742</v>
      </c>
      <c r="B5" s="632"/>
      <c r="C5" s="632"/>
      <c r="D5" s="632"/>
      <c r="E5" s="632"/>
      <c r="F5" s="632"/>
      <c r="G5" s="632"/>
      <c r="H5" s="301"/>
      <c r="I5" s="301"/>
      <c r="J5" s="301"/>
      <c r="K5" s="301"/>
      <c r="L5" s="302"/>
      <c r="M5" s="303"/>
      <c r="N5" s="303"/>
      <c r="O5" s="303"/>
      <c r="P5" s="303"/>
      <c r="Q5" s="303"/>
      <c r="R5" s="303"/>
      <c r="S5" s="304"/>
    </row>
    <row r="6" spans="1:28" ht="18.75" hidden="1" customHeight="1">
      <c r="A6" s="636" t="s">
        <v>580</v>
      </c>
      <c r="B6" s="636"/>
      <c r="C6" s="636"/>
      <c r="D6" s="636"/>
      <c r="E6" s="636"/>
      <c r="F6" s="636"/>
      <c r="G6" s="636"/>
      <c r="H6" s="305"/>
      <c r="I6" s="305"/>
      <c r="J6" s="305"/>
      <c r="K6" s="305"/>
      <c r="L6" s="306"/>
      <c r="M6" s="307"/>
      <c r="N6" s="307"/>
      <c r="O6" s="307"/>
      <c r="P6" s="307"/>
      <c r="Q6" s="307"/>
      <c r="R6" s="307"/>
      <c r="S6" s="308"/>
    </row>
    <row r="7" spans="1:28" ht="37.5" customHeight="1">
      <c r="A7" s="637" t="s">
        <v>581</v>
      </c>
      <c r="B7" s="637"/>
      <c r="C7" s="637"/>
      <c r="D7" s="637"/>
      <c r="E7" s="637"/>
      <c r="F7" s="637"/>
      <c r="G7" s="637"/>
      <c r="H7" s="309"/>
      <c r="I7" s="309"/>
      <c r="J7" s="309"/>
      <c r="K7" s="309"/>
      <c r="L7" s="310"/>
      <c r="M7" s="311"/>
      <c r="N7" s="311"/>
      <c r="O7" s="311"/>
      <c r="P7" s="311"/>
      <c r="Q7" s="311"/>
      <c r="R7" s="311"/>
      <c r="S7" s="312"/>
    </row>
    <row r="8" spans="1:28" ht="78.75" customHeight="1">
      <c r="A8" s="637" t="s">
        <v>582</v>
      </c>
      <c r="B8" s="637"/>
      <c r="C8" s="637"/>
      <c r="D8" s="637"/>
      <c r="E8" s="637"/>
      <c r="F8" s="637"/>
      <c r="G8" s="637"/>
      <c r="H8" s="309"/>
      <c r="I8" s="309"/>
      <c r="J8" s="309"/>
      <c r="K8" s="309"/>
      <c r="L8" s="310"/>
      <c r="M8" s="311"/>
      <c r="N8" s="311"/>
      <c r="O8" s="311"/>
      <c r="P8" s="311"/>
      <c r="Q8" s="311"/>
      <c r="R8" s="311"/>
      <c r="S8" s="312"/>
    </row>
    <row r="9" spans="1:28" ht="34.5" customHeight="1">
      <c r="A9" s="637" t="s">
        <v>747</v>
      </c>
      <c r="B9" s="637"/>
      <c r="C9" s="637"/>
      <c r="D9" s="637"/>
      <c r="E9" s="637"/>
      <c r="F9" s="637"/>
      <c r="G9" s="637"/>
      <c r="H9" s="309"/>
      <c r="I9" s="309"/>
      <c r="J9" s="309"/>
      <c r="K9" s="309"/>
      <c r="L9" s="310"/>
      <c r="M9" s="311"/>
      <c r="N9" s="311"/>
      <c r="O9" s="311"/>
      <c r="P9" s="311"/>
      <c r="Q9" s="311"/>
      <c r="R9" s="311"/>
      <c r="S9" s="312"/>
    </row>
    <row r="10" spans="1:28" ht="21.75" customHeight="1">
      <c r="A10" s="313"/>
      <c r="B10" s="313"/>
      <c r="F10" s="638" t="s">
        <v>583</v>
      </c>
      <c r="G10" s="638"/>
      <c r="H10" s="316"/>
      <c r="I10" s="316"/>
      <c r="J10" s="316"/>
      <c r="K10" s="316"/>
      <c r="L10" s="317"/>
      <c r="M10" s="318"/>
      <c r="N10" s="318"/>
      <c r="O10" s="318"/>
      <c r="P10" s="318"/>
      <c r="Q10" s="318"/>
      <c r="R10" s="318"/>
      <c r="S10" s="319"/>
    </row>
    <row r="11" spans="1:28" s="332" customFormat="1" ht="135.75" customHeight="1">
      <c r="A11" s="320" t="s">
        <v>584</v>
      </c>
      <c r="B11" s="320" t="s">
        <v>115</v>
      </c>
      <c r="C11" s="321" t="s">
        <v>656</v>
      </c>
      <c r="D11" s="321" t="s">
        <v>743</v>
      </c>
      <c r="E11" s="322" t="s">
        <v>746</v>
      </c>
      <c r="F11" s="321" t="s">
        <v>744</v>
      </c>
      <c r="G11" s="321" t="s">
        <v>745</v>
      </c>
      <c r="H11" s="432"/>
      <c r="I11" s="323"/>
      <c r="J11" s="324"/>
      <c r="K11" s="324"/>
      <c r="L11" s="325"/>
      <c r="M11" s="326"/>
      <c r="N11" s="326"/>
      <c r="O11" s="326"/>
      <c r="P11" s="326"/>
      <c r="Q11" s="326"/>
      <c r="R11" s="326"/>
      <c r="S11" s="327"/>
      <c r="T11" s="328"/>
      <c r="U11" s="329" t="s">
        <v>585</v>
      </c>
      <c r="V11" s="330" t="s">
        <v>586</v>
      </c>
      <c r="W11" s="331" t="s">
        <v>587</v>
      </c>
      <c r="X11" s="331" t="s">
        <v>588</v>
      </c>
      <c r="Y11" s="331" t="s">
        <v>589</v>
      </c>
      <c r="Z11" s="331" t="s">
        <v>590</v>
      </c>
      <c r="AA11" s="331" t="s">
        <v>591</v>
      </c>
      <c r="AB11" s="331" t="s">
        <v>592</v>
      </c>
    </row>
    <row r="12" spans="1:28" ht="15.75" customHeight="1">
      <c r="A12" s="333">
        <v>1</v>
      </c>
      <c r="B12" s="333">
        <v>2</v>
      </c>
      <c r="C12" s="334">
        <v>3</v>
      </c>
      <c r="D12" s="335" t="s">
        <v>593</v>
      </c>
      <c r="E12" s="336"/>
      <c r="F12" s="337" t="s">
        <v>594</v>
      </c>
      <c r="G12" s="335" t="s">
        <v>595</v>
      </c>
      <c r="H12" s="338"/>
      <c r="I12" s="338"/>
      <c r="J12" s="338"/>
      <c r="K12" s="338"/>
      <c r="L12" s="339"/>
      <c r="M12" s="340"/>
      <c r="N12" s="340"/>
      <c r="O12" s="340"/>
      <c r="P12" s="340"/>
      <c r="Q12" s="340"/>
      <c r="R12" s="340"/>
      <c r="S12" s="341"/>
      <c r="U12" s="342"/>
      <c r="V12" s="343"/>
      <c r="W12" s="344"/>
      <c r="X12" s="344"/>
      <c r="Y12" s="344"/>
      <c r="Z12" s="344"/>
      <c r="AA12" s="344"/>
      <c r="AB12" s="344"/>
    </row>
    <row r="13" spans="1:28" ht="20.100000000000001" customHeight="1">
      <c r="A13" s="320" t="s">
        <v>89</v>
      </c>
      <c r="B13" s="345" t="s">
        <v>596</v>
      </c>
      <c r="C13" s="346"/>
      <c r="D13" s="347"/>
      <c r="E13" s="348"/>
      <c r="F13" s="347"/>
      <c r="G13" s="347"/>
      <c r="H13" s="349"/>
      <c r="I13" s="349"/>
      <c r="J13" s="349"/>
      <c r="K13" s="349"/>
      <c r="L13" s="350"/>
      <c r="M13" s="351"/>
      <c r="N13" s="351"/>
      <c r="O13" s="351"/>
      <c r="P13" s="351"/>
      <c r="Q13" s="351"/>
      <c r="R13" s="351"/>
      <c r="S13" s="352"/>
      <c r="U13" s="342"/>
      <c r="V13" s="343"/>
      <c r="W13" s="344"/>
      <c r="X13" s="344"/>
      <c r="Y13" s="344"/>
      <c r="Z13" s="344"/>
      <c r="AA13" s="344"/>
      <c r="AB13" s="344"/>
    </row>
    <row r="14" spans="1:28" ht="20.100000000000001" customHeight="1">
      <c r="A14" s="320" t="s">
        <v>3</v>
      </c>
      <c r="B14" s="345" t="s">
        <v>597</v>
      </c>
      <c r="C14" s="353">
        <f>C15+C17</f>
        <v>6582</v>
      </c>
      <c r="D14" s="353">
        <f>D15+D17</f>
        <v>1577.4504260000001</v>
      </c>
      <c r="E14" s="354">
        <f>E15+E17</f>
        <v>1509.1914999999999</v>
      </c>
      <c r="F14" s="353">
        <f>D14/C14*100</f>
        <v>23.966126192646612</v>
      </c>
      <c r="G14" s="353">
        <f>D14/E14*100</f>
        <v>104.52288036342638</v>
      </c>
      <c r="H14" s="355"/>
      <c r="I14" s="355"/>
      <c r="J14" s="355"/>
      <c r="K14" s="355"/>
      <c r="L14" s="356"/>
      <c r="M14" s="357"/>
      <c r="N14" s="357"/>
      <c r="O14" s="357"/>
      <c r="P14" s="357"/>
      <c r="Q14" s="357"/>
      <c r="R14" s="357"/>
      <c r="S14" s="358"/>
      <c r="U14" s="359">
        <f>U15+U17</f>
        <v>1298.05</v>
      </c>
      <c r="V14" s="343"/>
      <c r="W14" s="359">
        <f t="shared" ref="W14:AB14" si="0">W15+W17</f>
        <v>0</v>
      </c>
      <c r="X14" s="359">
        <f t="shared" si="0"/>
        <v>0</v>
      </c>
      <c r="Y14" s="359">
        <f t="shared" si="0"/>
        <v>0</v>
      </c>
      <c r="Z14" s="359">
        <f t="shared" si="0"/>
        <v>0</v>
      </c>
      <c r="AA14" s="359">
        <f t="shared" si="0"/>
        <v>21</v>
      </c>
      <c r="AB14" s="359">
        <f t="shared" si="0"/>
        <v>0</v>
      </c>
    </row>
    <row r="15" spans="1:28" s="363" customFormat="1" ht="20.100000000000001" customHeight="1">
      <c r="A15" s="320">
        <v>1</v>
      </c>
      <c r="B15" s="345" t="s">
        <v>598</v>
      </c>
      <c r="C15" s="353">
        <f>C16</f>
        <v>5</v>
      </c>
      <c r="D15" s="353">
        <f>D16</f>
        <v>0.6</v>
      </c>
      <c r="E15" s="360">
        <f>E16</f>
        <v>2.0499999999999998</v>
      </c>
      <c r="F15" s="353">
        <f t="shared" ref="F15:F16" si="1">D15/C15*100</f>
        <v>12</v>
      </c>
      <c r="G15" s="353">
        <f t="shared" ref="G15:G16" si="2">D15/E15*100</f>
        <v>29.268292682926834</v>
      </c>
      <c r="H15" s="355"/>
      <c r="I15" s="355"/>
      <c r="J15" s="355"/>
      <c r="K15" s="355"/>
      <c r="L15" s="356"/>
      <c r="M15" s="357"/>
      <c r="N15" s="357"/>
      <c r="O15" s="357"/>
      <c r="P15" s="357"/>
      <c r="Q15" s="357"/>
      <c r="R15" s="357"/>
      <c r="S15" s="358"/>
      <c r="T15" s="361"/>
      <c r="U15" s="359">
        <f>U16</f>
        <v>1.05</v>
      </c>
      <c r="V15" s="362"/>
      <c r="W15" s="359">
        <f t="shared" ref="W15:AB15" si="3">W16</f>
        <v>0</v>
      </c>
      <c r="X15" s="359">
        <f t="shared" si="3"/>
        <v>0</v>
      </c>
      <c r="Y15" s="359">
        <f t="shared" si="3"/>
        <v>0</v>
      </c>
      <c r="Z15" s="359">
        <f t="shared" si="3"/>
        <v>0</v>
      </c>
      <c r="AA15" s="359">
        <f t="shared" si="3"/>
        <v>0</v>
      </c>
      <c r="AB15" s="359">
        <f t="shared" si="3"/>
        <v>0</v>
      </c>
    </row>
    <row r="16" spans="1:28" s="363" customFormat="1" ht="56.25">
      <c r="A16" s="320"/>
      <c r="B16" s="443" t="s">
        <v>23</v>
      </c>
      <c r="C16" s="365">
        <f>SNN!I9/1000000</f>
        <v>5</v>
      </c>
      <c r="D16" s="365">
        <f>SNN!J9/1000000</f>
        <v>0.6</v>
      </c>
      <c r="E16" s="365">
        <f>SNN!K9/1000000</f>
        <v>2.0499999999999998</v>
      </c>
      <c r="F16" s="365">
        <f t="shared" si="1"/>
        <v>12</v>
      </c>
      <c r="G16" s="365">
        <f t="shared" si="2"/>
        <v>29.268292682926834</v>
      </c>
      <c r="H16" s="355"/>
      <c r="I16" s="355"/>
      <c r="J16" s="355"/>
      <c r="K16" s="355"/>
      <c r="L16" s="356"/>
      <c r="M16" s="357"/>
      <c r="N16" s="357"/>
      <c r="O16" s="357"/>
      <c r="P16" s="357"/>
      <c r="Q16" s="357"/>
      <c r="R16" s="357"/>
      <c r="S16" s="358"/>
      <c r="T16" s="361"/>
      <c r="U16" s="342">
        <v>1.05</v>
      </c>
      <c r="V16" s="362"/>
      <c r="W16" s="366"/>
      <c r="X16" s="366"/>
      <c r="Y16" s="366"/>
      <c r="Z16" s="366"/>
      <c r="AA16" s="366"/>
      <c r="AB16" s="366"/>
    </row>
    <row r="17" spans="1:28" s="363" customFormat="1" ht="15.75">
      <c r="A17" s="320">
        <v>2</v>
      </c>
      <c r="B17" s="345" t="s">
        <v>599</v>
      </c>
      <c r="C17" s="353">
        <f>SUM(C18:C20)</f>
        <v>6577</v>
      </c>
      <c r="D17" s="353">
        <f>SUM(D18:D20)</f>
        <v>1576.8504260000002</v>
      </c>
      <c r="E17" s="354">
        <f>SUM(E18:E20)</f>
        <v>1507.1415</v>
      </c>
      <c r="F17" s="353">
        <f t="shared" ref="F17:F20" si="4">D17/C17*100</f>
        <v>23.975223141249813</v>
      </c>
      <c r="G17" s="353">
        <f t="shared" ref="G17:G18" si="5">D17/E17*100</f>
        <v>104.62524096111747</v>
      </c>
      <c r="H17" s="324"/>
      <c r="I17" s="324"/>
      <c r="J17" s="324"/>
      <c r="K17" s="324"/>
      <c r="L17" s="325"/>
      <c r="M17" s="326"/>
      <c r="N17" s="326"/>
      <c r="O17" s="326"/>
      <c r="P17" s="326"/>
      <c r="Q17" s="326"/>
      <c r="R17" s="326"/>
      <c r="S17" s="327"/>
      <c r="T17" s="361"/>
      <c r="U17" s="359">
        <f>SUM(U18:U20)</f>
        <v>1297</v>
      </c>
      <c r="V17" s="362"/>
      <c r="W17" s="359">
        <f t="shared" ref="W17:AB17" si="6">SUM(W18:W20)</f>
        <v>0</v>
      </c>
      <c r="X17" s="359">
        <f t="shared" si="6"/>
        <v>0</v>
      </c>
      <c r="Y17" s="359">
        <f t="shared" si="6"/>
        <v>0</v>
      </c>
      <c r="Z17" s="359">
        <f t="shared" si="6"/>
        <v>0</v>
      </c>
      <c r="AA17" s="359">
        <f t="shared" si="6"/>
        <v>21</v>
      </c>
      <c r="AB17" s="359">
        <f t="shared" si="6"/>
        <v>0</v>
      </c>
    </row>
    <row r="18" spans="1:28">
      <c r="A18" s="367"/>
      <c r="B18" s="443" t="s">
        <v>21</v>
      </c>
      <c r="C18" s="365">
        <f>SNN!I11/1000000</f>
        <v>40</v>
      </c>
      <c r="D18" s="365">
        <f>SNN!J11/1000000</f>
        <v>24.750626</v>
      </c>
      <c r="E18" s="365">
        <f>SNN!K11/1000000</f>
        <v>49.875500000000002</v>
      </c>
      <c r="F18" s="365">
        <f t="shared" si="4"/>
        <v>61.876565000000006</v>
      </c>
      <c r="G18" s="365">
        <f t="shared" si="5"/>
        <v>49.624817796312819</v>
      </c>
      <c r="H18" s="368"/>
      <c r="I18" s="368"/>
      <c r="J18" s="368"/>
      <c r="K18" s="368"/>
      <c r="L18" s="369"/>
      <c r="M18" s="370"/>
      <c r="N18" s="370"/>
      <c r="O18" s="370"/>
      <c r="P18" s="370"/>
      <c r="Q18" s="370"/>
      <c r="R18" s="370"/>
      <c r="S18" s="371"/>
      <c r="U18" s="342"/>
      <c r="V18" s="343"/>
      <c r="W18" s="344"/>
      <c r="X18" s="344"/>
      <c r="Y18" s="344"/>
      <c r="Z18" s="344"/>
      <c r="AA18" s="344">
        <v>21</v>
      </c>
      <c r="AB18" s="344"/>
    </row>
    <row r="19" spans="1:28" ht="37.5">
      <c r="A19" s="367"/>
      <c r="B19" s="443" t="s">
        <v>22</v>
      </c>
      <c r="C19" s="365">
        <f>SNN!I12/1000000</f>
        <v>6292</v>
      </c>
      <c r="D19" s="365">
        <f>SNN!J12/1000000</f>
        <v>1521.6998000000001</v>
      </c>
      <c r="E19" s="365">
        <f>SNN!K12/1000000</f>
        <v>1420.2159999999999</v>
      </c>
      <c r="F19" s="365"/>
      <c r="G19" s="365"/>
      <c r="H19" s="368"/>
      <c r="I19" s="368"/>
      <c r="J19" s="368"/>
      <c r="K19" s="368"/>
      <c r="L19" s="369"/>
      <c r="M19" s="370"/>
      <c r="N19" s="370"/>
      <c r="O19" s="370"/>
      <c r="P19" s="370"/>
      <c r="Q19" s="370"/>
      <c r="R19" s="370"/>
      <c r="S19" s="371"/>
      <c r="U19" s="342"/>
      <c r="V19" s="343"/>
      <c r="W19" s="344"/>
      <c r="X19" s="344"/>
      <c r="Y19" s="344"/>
      <c r="Z19" s="344"/>
      <c r="AA19" s="344"/>
      <c r="AB19" s="344"/>
    </row>
    <row r="20" spans="1:28" ht="56.25">
      <c r="A20" s="367"/>
      <c r="B20" s="443" t="s">
        <v>345</v>
      </c>
      <c r="C20" s="365">
        <f>SNN!I13/1000000</f>
        <v>245</v>
      </c>
      <c r="D20" s="365">
        <f>SNN!J13/1000000</f>
        <v>30.4</v>
      </c>
      <c r="E20" s="365">
        <f>SNN!K13/1000000</f>
        <v>37.049999999999997</v>
      </c>
      <c r="F20" s="365">
        <f t="shared" si="4"/>
        <v>12.408163265306122</v>
      </c>
      <c r="G20" s="365">
        <f>D20/E20*100</f>
        <v>82.051282051282044</v>
      </c>
      <c r="H20" s="373"/>
      <c r="I20" s="373"/>
      <c r="J20" s="373"/>
      <c r="K20" s="373"/>
      <c r="L20" s="374"/>
      <c r="M20" s="375"/>
      <c r="N20" s="375"/>
      <c r="O20" s="375"/>
      <c r="P20" s="375"/>
      <c r="Q20" s="375"/>
      <c r="R20" s="375"/>
      <c r="S20" s="376"/>
      <c r="U20" s="342">
        <v>1297</v>
      </c>
      <c r="V20" s="343"/>
      <c r="W20" s="344"/>
      <c r="X20" s="344"/>
      <c r="Y20" s="344"/>
      <c r="Z20" s="344"/>
      <c r="AA20" s="344"/>
      <c r="AB20" s="344"/>
    </row>
    <row r="21" spans="1:28" ht="20.100000000000001" customHeight="1">
      <c r="A21" s="320" t="s">
        <v>5</v>
      </c>
      <c r="B21" s="345" t="s">
        <v>602</v>
      </c>
      <c r="C21" s="377"/>
      <c r="D21" s="378"/>
      <c r="E21" s="360"/>
      <c r="F21" s="353"/>
      <c r="G21" s="353"/>
      <c r="H21" s="324"/>
      <c r="I21" s="324"/>
      <c r="J21" s="324"/>
      <c r="K21" s="324"/>
      <c r="L21" s="325"/>
      <c r="M21" s="326"/>
      <c r="N21" s="326"/>
      <c r="O21" s="326"/>
      <c r="P21" s="326"/>
      <c r="Q21" s="326"/>
      <c r="R21" s="326"/>
      <c r="S21" s="327"/>
      <c r="U21" s="342"/>
      <c r="V21" s="343"/>
      <c r="W21" s="344"/>
      <c r="X21" s="344"/>
      <c r="Y21" s="344"/>
      <c r="Z21" s="344"/>
      <c r="AA21" s="344"/>
      <c r="AB21" s="344"/>
    </row>
    <row r="22" spans="1:28" ht="20.100000000000001" customHeight="1">
      <c r="A22" s="379">
        <v>1</v>
      </c>
      <c r="B22" s="380" t="s">
        <v>603</v>
      </c>
      <c r="C22" s="381"/>
      <c r="D22" s="382"/>
      <c r="E22" s="383"/>
      <c r="F22" s="353"/>
      <c r="G22" s="353"/>
      <c r="H22" s="324"/>
      <c r="I22" s="324"/>
      <c r="J22" s="324"/>
      <c r="K22" s="324"/>
      <c r="L22" s="325"/>
      <c r="M22" s="326"/>
      <c r="N22" s="326"/>
      <c r="O22" s="326"/>
      <c r="P22" s="326"/>
      <c r="Q22" s="326"/>
      <c r="R22" s="326"/>
      <c r="S22" s="327"/>
      <c r="U22" s="342"/>
      <c r="V22" s="343"/>
      <c r="W22" s="344"/>
      <c r="X22" s="344"/>
      <c r="Y22" s="344"/>
      <c r="Z22" s="344"/>
      <c r="AA22" s="344"/>
      <c r="AB22" s="344"/>
    </row>
    <row r="23" spans="1:28" ht="20.100000000000001" customHeight="1">
      <c r="A23" s="367" t="s">
        <v>14</v>
      </c>
      <c r="B23" s="364" t="s">
        <v>604</v>
      </c>
      <c r="C23" s="384"/>
      <c r="D23" s="385"/>
      <c r="E23" s="386"/>
      <c r="F23" s="365"/>
      <c r="G23" s="365"/>
      <c r="H23" s="368"/>
      <c r="I23" s="368"/>
      <c r="J23" s="368"/>
      <c r="K23" s="368"/>
      <c r="L23" s="369"/>
      <c r="M23" s="370"/>
      <c r="N23" s="370"/>
      <c r="O23" s="370"/>
      <c r="P23" s="370"/>
      <c r="Q23" s="370"/>
      <c r="R23" s="370"/>
      <c r="S23" s="371"/>
      <c r="U23" s="342"/>
      <c r="V23" s="343"/>
      <c r="W23" s="344"/>
      <c r="X23" s="344"/>
      <c r="Y23" s="344"/>
      <c r="Z23" s="344"/>
      <c r="AA23" s="344"/>
      <c r="AB23" s="344"/>
    </row>
    <row r="24" spans="1:28" ht="20.100000000000001" customHeight="1">
      <c r="A24" s="367" t="s">
        <v>15</v>
      </c>
      <c r="B24" s="364" t="s">
        <v>605</v>
      </c>
      <c r="C24" s="384"/>
      <c r="D24" s="385"/>
      <c r="E24" s="386"/>
      <c r="F24" s="353"/>
      <c r="G24" s="353"/>
      <c r="H24" s="324"/>
      <c r="I24" s="324"/>
      <c r="J24" s="324"/>
      <c r="K24" s="324"/>
      <c r="L24" s="325"/>
      <c r="M24" s="326"/>
      <c r="N24" s="326"/>
      <c r="O24" s="326"/>
      <c r="P24" s="326"/>
      <c r="Q24" s="326"/>
      <c r="R24" s="326"/>
      <c r="S24" s="327"/>
      <c r="U24" s="342"/>
      <c r="V24" s="343"/>
      <c r="W24" s="344"/>
      <c r="X24" s="344"/>
      <c r="Y24" s="344"/>
      <c r="Z24" s="344"/>
      <c r="AA24" s="344"/>
      <c r="AB24" s="344"/>
    </row>
    <row r="25" spans="1:28" ht="20.100000000000001" customHeight="1">
      <c r="A25" s="379">
        <v>2</v>
      </c>
      <c r="B25" s="380" t="s">
        <v>606</v>
      </c>
      <c r="C25" s="381"/>
      <c r="D25" s="382"/>
      <c r="E25" s="383"/>
      <c r="F25" s="353"/>
      <c r="G25" s="353"/>
      <c r="H25" s="324"/>
      <c r="I25" s="324"/>
      <c r="J25" s="324"/>
      <c r="K25" s="324"/>
      <c r="L25" s="325"/>
      <c r="M25" s="326"/>
      <c r="N25" s="326"/>
      <c r="O25" s="326"/>
      <c r="P25" s="326"/>
      <c r="Q25" s="326"/>
      <c r="R25" s="326"/>
      <c r="S25" s="327"/>
      <c r="U25" s="342"/>
      <c r="V25" s="343"/>
      <c r="W25" s="344"/>
      <c r="X25" s="344"/>
      <c r="Y25" s="344"/>
      <c r="Z25" s="344"/>
      <c r="AA25" s="344"/>
      <c r="AB25" s="344"/>
    </row>
    <row r="26" spans="1:28" ht="20.100000000000001" customHeight="1">
      <c r="A26" s="367" t="s">
        <v>14</v>
      </c>
      <c r="B26" s="364" t="s">
        <v>607</v>
      </c>
      <c r="C26" s="365"/>
      <c r="D26" s="365"/>
      <c r="E26" s="372"/>
      <c r="F26" s="353"/>
      <c r="G26" s="353"/>
      <c r="H26" s="324"/>
      <c r="I26" s="324"/>
      <c r="J26" s="324"/>
      <c r="K26" s="324"/>
      <c r="L26" s="325"/>
      <c r="M26" s="326"/>
      <c r="N26" s="326"/>
      <c r="O26" s="326"/>
      <c r="P26" s="326"/>
      <c r="Q26" s="326"/>
      <c r="R26" s="326"/>
      <c r="S26" s="327"/>
      <c r="U26" s="342"/>
      <c r="V26" s="343"/>
      <c r="W26" s="344"/>
      <c r="X26" s="344"/>
      <c r="Y26" s="344"/>
      <c r="Z26" s="344"/>
      <c r="AA26" s="344"/>
      <c r="AB26" s="344"/>
    </row>
    <row r="27" spans="1:28" ht="20.100000000000001" customHeight="1">
      <c r="A27" s="367" t="s">
        <v>15</v>
      </c>
      <c r="B27" s="364" t="s">
        <v>608</v>
      </c>
      <c r="C27" s="365"/>
      <c r="D27" s="365"/>
      <c r="E27" s="372"/>
      <c r="F27" s="365"/>
      <c r="G27" s="365"/>
      <c r="H27" s="368"/>
      <c r="I27" s="368"/>
      <c r="J27" s="368"/>
      <c r="K27" s="368"/>
      <c r="L27" s="369"/>
      <c r="M27" s="370"/>
      <c r="N27" s="370"/>
      <c r="O27" s="370"/>
      <c r="P27" s="370"/>
      <c r="Q27" s="370"/>
      <c r="R27" s="370"/>
      <c r="S27" s="371"/>
      <c r="U27" s="342"/>
      <c r="V27" s="343"/>
      <c r="W27" s="344"/>
      <c r="X27" s="344"/>
      <c r="Y27" s="344"/>
      <c r="Z27" s="344"/>
      <c r="AA27" s="344"/>
      <c r="AB27" s="344"/>
    </row>
    <row r="28" spans="1:28" ht="20.100000000000001" customHeight="1">
      <c r="A28" s="320" t="s">
        <v>90</v>
      </c>
      <c r="B28" s="345" t="s">
        <v>609</v>
      </c>
      <c r="C28" s="353">
        <f>C29+C31</f>
        <v>6582</v>
      </c>
      <c r="D28" s="353">
        <f>D29+D31</f>
        <v>1577.4504260000001</v>
      </c>
      <c r="E28" s="354">
        <f>E29+E31</f>
        <v>1509.1914999999999</v>
      </c>
      <c r="F28" s="353">
        <f t="shared" ref="F28:F39" si="7">D28/C28*100</f>
        <v>23.966126192646612</v>
      </c>
      <c r="G28" s="353">
        <f>D28/E28*100</f>
        <v>104.52288036342638</v>
      </c>
      <c r="H28" s="355"/>
      <c r="I28" s="355"/>
      <c r="J28" s="355"/>
      <c r="K28" s="355"/>
      <c r="L28" s="356"/>
      <c r="M28" s="357"/>
      <c r="N28" s="357"/>
      <c r="O28" s="357"/>
      <c r="P28" s="357"/>
      <c r="Q28" s="357"/>
      <c r="R28" s="357"/>
      <c r="S28" s="358"/>
      <c r="U28" s="359">
        <f>U29+U31</f>
        <v>1298.05</v>
      </c>
      <c r="V28" s="343"/>
      <c r="W28" s="359">
        <f t="shared" ref="W28:AB28" si="8">W29+W31</f>
        <v>0</v>
      </c>
      <c r="X28" s="359">
        <f t="shared" si="8"/>
        <v>0</v>
      </c>
      <c r="Y28" s="359">
        <f t="shared" si="8"/>
        <v>0</v>
      </c>
      <c r="Z28" s="359">
        <f t="shared" si="8"/>
        <v>0</v>
      </c>
      <c r="AA28" s="359">
        <f t="shared" si="8"/>
        <v>21</v>
      </c>
      <c r="AB28" s="359">
        <f t="shared" si="8"/>
        <v>0</v>
      </c>
    </row>
    <row r="29" spans="1:28" s="363" customFormat="1" ht="15.75">
      <c r="A29" s="320">
        <v>1</v>
      </c>
      <c r="B29" s="345" t="s">
        <v>598</v>
      </c>
      <c r="C29" s="353">
        <f>+C30</f>
        <v>5</v>
      </c>
      <c r="D29" s="353">
        <f t="shared" ref="D29:E29" si="9">+D30</f>
        <v>0.6</v>
      </c>
      <c r="E29" s="353">
        <f t="shared" si="9"/>
        <v>2.0499999999999998</v>
      </c>
      <c r="F29" s="353">
        <f t="shared" ref="F29:F30" si="10">D29/C29*100</f>
        <v>12</v>
      </c>
      <c r="G29" s="353">
        <f t="shared" ref="G29:G30" si="11">D29/E29*100</f>
        <v>29.268292682926834</v>
      </c>
      <c r="H29" s="355"/>
      <c r="I29" s="355"/>
      <c r="J29" s="355"/>
      <c r="K29" s="355"/>
      <c r="L29" s="356"/>
      <c r="M29" s="357"/>
      <c r="N29" s="357"/>
      <c r="O29" s="357"/>
      <c r="P29" s="357"/>
      <c r="Q29" s="357"/>
      <c r="R29" s="357"/>
      <c r="S29" s="358"/>
      <c r="T29" s="361"/>
      <c r="U29" s="387">
        <v>1.05</v>
      </c>
      <c r="V29" s="362"/>
      <c r="W29" s="366"/>
      <c r="X29" s="366"/>
      <c r="Y29" s="366"/>
      <c r="Z29" s="366"/>
      <c r="AA29" s="366"/>
      <c r="AB29" s="366"/>
    </row>
    <row r="30" spans="1:28" ht="56.25">
      <c r="A30" s="367"/>
      <c r="B30" s="443" t="s">
        <v>23</v>
      </c>
      <c r="C30" s="365">
        <f>C16</f>
        <v>5</v>
      </c>
      <c r="D30" s="365">
        <f t="shared" ref="D30:E30" si="12">D16</f>
        <v>0.6</v>
      </c>
      <c r="E30" s="365">
        <f t="shared" si="12"/>
        <v>2.0499999999999998</v>
      </c>
      <c r="F30" s="365">
        <f t="shared" si="10"/>
        <v>12</v>
      </c>
      <c r="G30" s="365">
        <f t="shared" si="11"/>
        <v>29.268292682926834</v>
      </c>
      <c r="H30" s="373"/>
      <c r="I30" s="373"/>
      <c r="J30" s="373"/>
      <c r="K30" s="373"/>
      <c r="L30" s="374"/>
      <c r="M30" s="375"/>
      <c r="N30" s="375"/>
      <c r="O30" s="375"/>
      <c r="P30" s="375"/>
      <c r="Q30" s="375"/>
      <c r="R30" s="375"/>
      <c r="S30" s="376"/>
      <c r="U30" s="342"/>
      <c r="V30" s="343"/>
      <c r="W30" s="344"/>
      <c r="X30" s="344"/>
      <c r="Y30" s="344"/>
      <c r="Z30" s="344"/>
      <c r="AA30" s="344"/>
      <c r="AB30" s="344"/>
    </row>
    <row r="31" spans="1:28" s="363" customFormat="1" ht="15.75">
      <c r="A31" s="320">
        <v>2</v>
      </c>
      <c r="B31" s="345" t="s">
        <v>599</v>
      </c>
      <c r="C31" s="353">
        <f>SUM(C32:C34)</f>
        <v>6577</v>
      </c>
      <c r="D31" s="353">
        <f>SUM(D32:D34)</f>
        <v>1576.8504260000002</v>
      </c>
      <c r="E31" s="354">
        <f>SUM(E32:E34)</f>
        <v>1507.1415</v>
      </c>
      <c r="F31" s="353">
        <f t="shared" si="7"/>
        <v>23.975223141249813</v>
      </c>
      <c r="G31" s="353">
        <f t="shared" ref="G31:G32" si="13">D31/E31*100</f>
        <v>104.62524096111747</v>
      </c>
      <c r="H31" s="355"/>
      <c r="I31" s="355"/>
      <c r="J31" s="355"/>
      <c r="K31" s="355"/>
      <c r="L31" s="356"/>
      <c r="M31" s="357"/>
      <c r="N31" s="357"/>
      <c r="O31" s="357"/>
      <c r="P31" s="357"/>
      <c r="Q31" s="357"/>
      <c r="R31" s="357"/>
      <c r="S31" s="358"/>
      <c r="T31" s="361"/>
      <c r="U31" s="359">
        <f>SUM(U32:U34)</f>
        <v>1297</v>
      </c>
      <c r="V31" s="362"/>
      <c r="W31" s="359">
        <f t="shared" ref="W31:AB31" si="14">SUM(W32:W34)</f>
        <v>0</v>
      </c>
      <c r="X31" s="359">
        <f t="shared" si="14"/>
        <v>0</v>
      </c>
      <c r="Y31" s="359">
        <f t="shared" si="14"/>
        <v>0</v>
      </c>
      <c r="Z31" s="359">
        <f t="shared" si="14"/>
        <v>0</v>
      </c>
      <c r="AA31" s="359">
        <f t="shared" si="14"/>
        <v>21</v>
      </c>
      <c r="AB31" s="359">
        <f t="shared" si="14"/>
        <v>0</v>
      </c>
    </row>
    <row r="32" spans="1:28">
      <c r="A32" s="320"/>
      <c r="B32" s="443" t="s">
        <v>21</v>
      </c>
      <c r="C32" s="365">
        <f>+C18</f>
        <v>40</v>
      </c>
      <c r="D32" s="365">
        <f t="shared" ref="D32:E32" si="15">+D18</f>
        <v>24.750626</v>
      </c>
      <c r="E32" s="365">
        <f t="shared" si="15"/>
        <v>49.875500000000002</v>
      </c>
      <c r="F32" s="365">
        <f t="shared" si="7"/>
        <v>61.876565000000006</v>
      </c>
      <c r="G32" s="365">
        <f t="shared" si="13"/>
        <v>49.624817796312819</v>
      </c>
      <c r="H32" s="355"/>
      <c r="I32" s="355"/>
      <c r="J32" s="355"/>
      <c r="K32" s="355"/>
      <c r="L32" s="356"/>
      <c r="M32" s="357"/>
      <c r="N32" s="357"/>
      <c r="O32" s="357"/>
      <c r="P32" s="357"/>
      <c r="Q32" s="357"/>
      <c r="R32" s="357"/>
      <c r="S32" s="358"/>
      <c r="U32" s="342"/>
      <c r="V32" s="343"/>
      <c r="W32" s="344"/>
      <c r="X32" s="344"/>
      <c r="Y32" s="344"/>
      <c r="Z32" s="344"/>
      <c r="AA32" s="344">
        <v>21</v>
      </c>
      <c r="AB32" s="344"/>
    </row>
    <row r="33" spans="1:28" ht="37.5">
      <c r="A33" s="379"/>
      <c r="B33" s="443" t="s">
        <v>22</v>
      </c>
      <c r="C33" s="365">
        <f>+C19</f>
        <v>6292</v>
      </c>
      <c r="D33" s="365">
        <f t="shared" ref="D33:E33" si="16">+D19</f>
        <v>1521.6998000000001</v>
      </c>
      <c r="E33" s="365">
        <f t="shared" si="16"/>
        <v>1420.2159999999999</v>
      </c>
      <c r="F33" s="365"/>
      <c r="G33" s="365"/>
      <c r="H33" s="373"/>
      <c r="I33" s="373"/>
      <c r="J33" s="373"/>
      <c r="K33" s="373"/>
      <c r="L33" s="374"/>
      <c r="M33" s="375"/>
      <c r="N33" s="375"/>
      <c r="O33" s="375"/>
      <c r="P33" s="375"/>
      <c r="Q33" s="375"/>
      <c r="R33" s="375"/>
      <c r="S33" s="376"/>
      <c r="U33" s="342"/>
      <c r="V33" s="343"/>
      <c r="W33" s="344"/>
      <c r="X33" s="344"/>
      <c r="Y33" s="344"/>
      <c r="Z33" s="344"/>
      <c r="AA33" s="344"/>
      <c r="AB33" s="344"/>
    </row>
    <row r="34" spans="1:28" ht="56.25">
      <c r="A34" s="320"/>
      <c r="B34" s="443" t="s">
        <v>345</v>
      </c>
      <c r="C34" s="365">
        <f>+C20</f>
        <v>245</v>
      </c>
      <c r="D34" s="365">
        <f t="shared" ref="D34:E34" si="17">+D20</f>
        <v>30.4</v>
      </c>
      <c r="E34" s="365">
        <f t="shared" si="17"/>
        <v>37.049999999999997</v>
      </c>
      <c r="F34" s="365">
        <f t="shared" si="7"/>
        <v>12.408163265306122</v>
      </c>
      <c r="G34" s="365">
        <f>D34/E34*100</f>
        <v>82.051282051282044</v>
      </c>
      <c r="H34" s="373"/>
      <c r="I34" s="373"/>
      <c r="J34" s="373"/>
      <c r="K34" s="373"/>
      <c r="L34" s="374"/>
      <c r="M34" s="375"/>
      <c r="N34" s="375"/>
      <c r="O34" s="375"/>
      <c r="P34" s="375"/>
      <c r="Q34" s="375"/>
      <c r="R34" s="375"/>
      <c r="S34" s="376"/>
      <c r="U34" s="342">
        <v>1297</v>
      </c>
      <c r="V34" s="343"/>
      <c r="W34" s="344"/>
      <c r="X34" s="344"/>
      <c r="Y34" s="344"/>
      <c r="Z34" s="344"/>
      <c r="AA34" s="344"/>
      <c r="AB34" s="344"/>
    </row>
    <row r="35" spans="1:28" ht="20.100000000000001" customHeight="1">
      <c r="A35" s="320" t="s">
        <v>68</v>
      </c>
      <c r="B35" s="345" t="s">
        <v>610</v>
      </c>
      <c r="C35" s="353">
        <f>C36+C76+C77</f>
        <v>112876.43288199999</v>
      </c>
      <c r="D35" s="353">
        <f t="shared" ref="D35:E35" si="18">D36+D76+D77</f>
        <v>16630.551545000002</v>
      </c>
      <c r="E35" s="353">
        <f t="shared" si="18"/>
        <v>16954.738223999997</v>
      </c>
      <c r="F35" s="353">
        <f t="shared" si="7"/>
        <v>14.733413450782443</v>
      </c>
      <c r="G35" s="353">
        <f t="shared" ref="G35:G39" si="19">D35/E35*100</f>
        <v>98.087928726961422</v>
      </c>
      <c r="H35" s="355"/>
      <c r="I35" s="355">
        <f>91312+225+20+580+330+652.8</f>
        <v>93119.8</v>
      </c>
      <c r="J35" s="355"/>
      <c r="K35" s="355">
        <f>SUM(K38:P38)</f>
        <v>5581369160</v>
      </c>
      <c r="L35" s="356"/>
      <c r="M35" s="357"/>
      <c r="N35" s="357"/>
      <c r="O35" s="357"/>
      <c r="P35" s="357"/>
      <c r="Q35" s="357"/>
      <c r="R35" s="357"/>
      <c r="S35" s="358"/>
      <c r="U35" s="388">
        <f t="shared" ref="U35:AB35" si="20">U36+U76+U77</f>
        <v>4959</v>
      </c>
      <c r="V35" s="388">
        <f t="shared" si="20"/>
        <v>1710</v>
      </c>
      <c r="W35" s="388">
        <f t="shared" si="20"/>
        <v>1969</v>
      </c>
      <c r="X35" s="388">
        <f t="shared" si="20"/>
        <v>998</v>
      </c>
      <c r="Y35" s="388">
        <f t="shared" si="20"/>
        <v>589</v>
      </c>
      <c r="Z35" s="388">
        <f t="shared" si="20"/>
        <v>3206</v>
      </c>
      <c r="AA35" s="388">
        <f t="shared" si="20"/>
        <v>4302</v>
      </c>
      <c r="AB35" s="388">
        <f t="shared" si="20"/>
        <v>3048</v>
      </c>
    </row>
    <row r="36" spans="1:28" ht="20.100000000000001" customHeight="1">
      <c r="A36" s="320" t="s">
        <v>3</v>
      </c>
      <c r="B36" s="345" t="s">
        <v>611</v>
      </c>
      <c r="C36" s="353">
        <f>C37+C40+C47+C50+C53+C56+C59+C62+C65+C68+C71</f>
        <v>112876.43288199999</v>
      </c>
      <c r="D36" s="353">
        <f t="shared" ref="D36:E36" si="21">D37+D40+D47+D50+D53+D56+D59+D62+D65+D68+D71</f>
        <v>16630.551545000002</v>
      </c>
      <c r="E36" s="353">
        <f t="shared" si="21"/>
        <v>16954.738223999997</v>
      </c>
      <c r="F36" s="353">
        <f t="shared" si="7"/>
        <v>14.733413450782443</v>
      </c>
      <c r="G36" s="353">
        <f t="shared" si="19"/>
        <v>98.087928726961422</v>
      </c>
      <c r="H36" s="355"/>
      <c r="I36" s="355"/>
      <c r="J36" s="355"/>
      <c r="K36" s="355">
        <f>SUM(K39:P39)</f>
        <v>2381761092</v>
      </c>
      <c r="L36" s="356"/>
      <c r="M36" s="357"/>
      <c r="N36" s="357"/>
      <c r="O36" s="357"/>
      <c r="P36" s="357"/>
      <c r="Q36" s="357"/>
      <c r="R36" s="357"/>
      <c r="S36" s="358"/>
      <c r="U36" s="388">
        <f t="shared" ref="U36:AB36" si="22">U37+U40+U47+U50+U53+U56+U59+U62+U65+U68</f>
        <v>4959</v>
      </c>
      <c r="V36" s="388">
        <f t="shared" si="22"/>
        <v>1710</v>
      </c>
      <c r="W36" s="388">
        <f t="shared" si="22"/>
        <v>1969</v>
      </c>
      <c r="X36" s="388">
        <f t="shared" si="22"/>
        <v>998</v>
      </c>
      <c r="Y36" s="388">
        <f t="shared" si="22"/>
        <v>589</v>
      </c>
      <c r="Z36" s="388">
        <f t="shared" si="22"/>
        <v>3206</v>
      </c>
      <c r="AA36" s="388">
        <f t="shared" si="22"/>
        <v>4302</v>
      </c>
      <c r="AB36" s="388">
        <f t="shared" si="22"/>
        <v>3048</v>
      </c>
    </row>
    <row r="37" spans="1:28" ht="20.100000000000001" customHeight="1">
      <c r="A37" s="320">
        <v>1</v>
      </c>
      <c r="B37" s="345" t="s">
        <v>606</v>
      </c>
      <c r="C37" s="353">
        <f>C38+C39</f>
        <v>39770.385930999997</v>
      </c>
      <c r="D37" s="353">
        <f>D38+D39</f>
        <v>8031.7226580000006</v>
      </c>
      <c r="E37" s="354">
        <f>E38+E39</f>
        <v>8108.1265650000005</v>
      </c>
      <c r="F37" s="353">
        <f t="shared" si="7"/>
        <v>20.195234393588017</v>
      </c>
      <c r="G37" s="353">
        <f t="shared" si="19"/>
        <v>99.057687292033535</v>
      </c>
      <c r="H37" s="355"/>
      <c r="I37" s="355"/>
      <c r="J37" s="355"/>
      <c r="K37" s="355" t="s">
        <v>612</v>
      </c>
      <c r="L37" s="356" t="s">
        <v>613</v>
      </c>
      <c r="M37" s="357" t="s">
        <v>590</v>
      </c>
      <c r="N37" s="357"/>
      <c r="O37" s="357" t="s">
        <v>614</v>
      </c>
      <c r="P37" s="357" t="s">
        <v>591</v>
      </c>
      <c r="Q37" s="357"/>
      <c r="R37" s="357"/>
      <c r="S37" s="358"/>
      <c r="U37" s="387">
        <f t="shared" ref="U37:AB37" si="23">SUM(U38:U39)</f>
        <v>1460</v>
      </c>
      <c r="V37" s="387">
        <f t="shared" si="23"/>
        <v>0</v>
      </c>
      <c r="W37" s="389">
        <f t="shared" si="23"/>
        <v>477</v>
      </c>
      <c r="X37" s="389">
        <f t="shared" si="23"/>
        <v>0</v>
      </c>
      <c r="Y37" s="389">
        <f t="shared" si="23"/>
        <v>546</v>
      </c>
      <c r="Z37" s="389">
        <f t="shared" si="23"/>
        <v>2605</v>
      </c>
      <c r="AA37" s="389">
        <f t="shared" si="23"/>
        <v>1768</v>
      </c>
      <c r="AB37" s="389">
        <f t="shared" si="23"/>
        <v>0</v>
      </c>
    </row>
    <row r="38" spans="1:28" ht="20.100000000000001" customHeight="1">
      <c r="A38" s="367" t="s">
        <v>8</v>
      </c>
      <c r="B38" s="364" t="s">
        <v>607</v>
      </c>
      <c r="C38" s="365">
        <f>SNN!I24/1000000</f>
        <v>27718.541931</v>
      </c>
      <c r="D38" s="365">
        <f>SNN!J24/1000000</f>
        <v>6425.9738470000002</v>
      </c>
      <c r="E38" s="365">
        <f>SNN!K24/1000000</f>
        <v>5913.2687720000004</v>
      </c>
      <c r="F38" s="365">
        <f t="shared" si="7"/>
        <v>23.182943255082577</v>
      </c>
      <c r="G38" s="365">
        <f t="shared" si="19"/>
        <v>108.67041723906948</v>
      </c>
      <c r="H38" s="373">
        <f>1433388331+654337152+421934865+540301863+2615282329</f>
        <v>5665244540</v>
      </c>
      <c r="I38" s="373">
        <f>6237+2387+10772+2493+2011+177+76</f>
        <v>24153</v>
      </c>
      <c r="J38" s="373"/>
      <c r="K38" s="373">
        <v>554879177</v>
      </c>
      <c r="L38" s="374">
        <v>519191491</v>
      </c>
      <c r="M38" s="390">
        <v>2216943388</v>
      </c>
      <c r="N38" s="375"/>
      <c r="O38" s="375">
        <v>425619188</v>
      </c>
      <c r="P38" s="375">
        <v>1864735916</v>
      </c>
      <c r="Q38" s="375"/>
      <c r="R38" s="375"/>
      <c r="S38" s="376"/>
      <c r="U38" s="342">
        <v>588</v>
      </c>
      <c r="V38" s="343"/>
      <c r="W38" s="344">
        <v>445</v>
      </c>
      <c r="X38" s="344"/>
      <c r="Y38" s="343">
        <v>508</v>
      </c>
      <c r="Z38" s="344">
        <v>2544</v>
      </c>
      <c r="AA38" s="344">
        <v>1485</v>
      </c>
      <c r="AB38" s="344"/>
    </row>
    <row r="39" spans="1:28" ht="20.100000000000001" customHeight="1">
      <c r="A39" s="367" t="s">
        <v>9</v>
      </c>
      <c r="B39" s="364" t="s">
        <v>608</v>
      </c>
      <c r="C39" s="365">
        <f>SNN!I25/1000000</f>
        <v>12051.843999999999</v>
      </c>
      <c r="D39" s="365">
        <f>SNN!J25/1000000</f>
        <v>1605.7488109999999</v>
      </c>
      <c r="E39" s="365">
        <f>SNN!K25/1000000</f>
        <v>2194.8577930000001</v>
      </c>
      <c r="F39" s="365">
        <f t="shared" si="7"/>
        <v>13.323677364227414</v>
      </c>
      <c r="G39" s="365">
        <f t="shared" si="19"/>
        <v>73.159583100152119</v>
      </c>
      <c r="H39" s="373">
        <f>223713320+809085011+117722819+14750000+221548707</f>
        <v>1386819857</v>
      </c>
      <c r="I39" s="373">
        <f>1184+82+126+617+3601+519+20</f>
        <v>6149</v>
      </c>
      <c r="J39" s="373"/>
      <c r="K39" s="373">
        <v>1099806734</v>
      </c>
      <c r="L39" s="374">
        <v>281909436</v>
      </c>
      <c r="M39" s="375">
        <v>354112970</v>
      </c>
      <c r="N39" s="375"/>
      <c r="O39" s="375">
        <v>44501200</v>
      </c>
      <c r="P39" s="375">
        <v>601430752</v>
      </c>
      <c r="Q39" s="375"/>
      <c r="R39" s="375"/>
      <c r="S39" s="376"/>
      <c r="U39" s="342">
        <v>872</v>
      </c>
      <c r="V39" s="343"/>
      <c r="W39" s="344">
        <v>32</v>
      </c>
      <c r="X39" s="343"/>
      <c r="Y39" s="343">
        <v>38</v>
      </c>
      <c r="Z39" s="344">
        <v>61</v>
      </c>
      <c r="AA39" s="344">
        <v>283</v>
      </c>
      <c r="AB39" s="344"/>
    </row>
    <row r="40" spans="1:28" ht="20.100000000000001" customHeight="1">
      <c r="A40" s="320">
        <v>2</v>
      </c>
      <c r="B40" s="345" t="s">
        <v>615</v>
      </c>
      <c r="C40" s="353">
        <f>+C41+C45+C46</f>
        <v>250</v>
      </c>
      <c r="D40" s="353">
        <f t="shared" ref="D40:E40" si="24">+D41+D45+D46</f>
        <v>242.66</v>
      </c>
      <c r="E40" s="353">
        <f t="shared" si="24"/>
        <v>0</v>
      </c>
      <c r="F40" s="353">
        <f t="shared" ref="F40" si="25">D40/C40*100</f>
        <v>97.063999999999993</v>
      </c>
      <c r="G40" s="433" t="e">
        <f t="shared" ref="G40" si="26">D40/E40*100</f>
        <v>#DIV/0!</v>
      </c>
      <c r="H40" s="355"/>
      <c r="I40" s="355"/>
      <c r="J40" s="355"/>
      <c r="K40" s="355"/>
      <c r="L40" s="356"/>
      <c r="M40" s="357"/>
      <c r="N40" s="357"/>
      <c r="O40" s="357"/>
      <c r="P40" s="357"/>
      <c r="Q40" s="357"/>
      <c r="R40" s="357"/>
      <c r="S40" s="358"/>
      <c r="U40" s="342"/>
      <c r="V40" s="343"/>
      <c r="W40" s="344"/>
      <c r="X40" s="344"/>
      <c r="Y40" s="343"/>
      <c r="Z40" s="344"/>
      <c r="AA40" s="344"/>
      <c r="AB40" s="344"/>
    </row>
    <row r="41" spans="1:28" ht="37.5" customHeight="1">
      <c r="A41" s="367" t="s">
        <v>12</v>
      </c>
      <c r="B41" s="364" t="s">
        <v>616</v>
      </c>
      <c r="C41" s="365"/>
      <c r="D41" s="365"/>
      <c r="E41" s="372"/>
      <c r="F41" s="365"/>
      <c r="G41" s="365"/>
      <c r="H41" s="373"/>
      <c r="I41" s="373"/>
      <c r="J41" s="373"/>
      <c r="K41" s="373"/>
      <c r="L41" s="374"/>
      <c r="M41" s="375"/>
      <c r="N41" s="375"/>
      <c r="O41" s="375"/>
      <c r="P41" s="375"/>
      <c r="Q41" s="375"/>
      <c r="R41" s="375"/>
      <c r="S41" s="376"/>
      <c r="U41" s="342"/>
      <c r="V41" s="343"/>
      <c r="W41" s="344"/>
      <c r="X41" s="344"/>
      <c r="Y41" s="343"/>
      <c r="Z41" s="344"/>
      <c r="AA41" s="344"/>
      <c r="AB41" s="344"/>
    </row>
    <row r="42" spans="1:28" ht="20.100000000000001" customHeight="1">
      <c r="A42" s="391"/>
      <c r="B42" s="392" t="s">
        <v>617</v>
      </c>
      <c r="C42" s="365"/>
      <c r="D42" s="365"/>
      <c r="E42" s="372"/>
      <c r="F42" s="365"/>
      <c r="G42" s="365"/>
      <c r="H42" s="368"/>
      <c r="I42" s="368"/>
      <c r="J42" s="368"/>
      <c r="K42" s="368"/>
      <c r="L42" s="369"/>
      <c r="M42" s="370"/>
      <c r="N42" s="370"/>
      <c r="O42" s="370"/>
      <c r="P42" s="370"/>
      <c r="Q42" s="370"/>
      <c r="R42" s="370"/>
      <c r="S42" s="371"/>
      <c r="U42" s="342"/>
      <c r="V42" s="343"/>
      <c r="W42" s="344"/>
      <c r="X42" s="344"/>
      <c r="Y42" s="343"/>
      <c r="Z42" s="344"/>
      <c r="AA42" s="344"/>
      <c r="AB42" s="344"/>
    </row>
    <row r="43" spans="1:28" ht="20.100000000000001" customHeight="1">
      <c r="A43" s="391"/>
      <c r="B43" s="392" t="s">
        <v>618</v>
      </c>
      <c r="C43" s="365"/>
      <c r="D43" s="365"/>
      <c r="E43" s="372"/>
      <c r="F43" s="365"/>
      <c r="G43" s="365"/>
      <c r="H43" s="368"/>
      <c r="I43" s="368"/>
      <c r="J43" s="368"/>
      <c r="K43" s="368"/>
      <c r="L43" s="369"/>
      <c r="M43" s="370"/>
      <c r="N43" s="370"/>
      <c r="O43" s="370"/>
      <c r="P43" s="370"/>
      <c r="Q43" s="370"/>
      <c r="R43" s="370"/>
      <c r="S43" s="371"/>
      <c r="U43" s="342"/>
      <c r="V43" s="343"/>
      <c r="W43" s="344"/>
      <c r="X43" s="344"/>
      <c r="Y43" s="343"/>
      <c r="Z43" s="344"/>
      <c r="AA43" s="344"/>
      <c r="AB43" s="344"/>
    </row>
    <row r="44" spans="1:28" ht="19.5" customHeight="1">
      <c r="A44" s="391"/>
      <c r="B44" s="392" t="s">
        <v>619</v>
      </c>
      <c r="C44" s="365"/>
      <c r="D44" s="365"/>
      <c r="E44" s="372"/>
      <c r="F44" s="347"/>
      <c r="G44" s="365"/>
      <c r="H44" s="368"/>
      <c r="I44" s="368"/>
      <c r="J44" s="368"/>
      <c r="K44" s="368"/>
      <c r="L44" s="369"/>
      <c r="M44" s="370"/>
      <c r="N44" s="370"/>
      <c r="O44" s="370"/>
      <c r="P44" s="370"/>
      <c r="Q44" s="370"/>
      <c r="R44" s="370"/>
      <c r="S44" s="371"/>
      <c r="U44" s="342"/>
      <c r="V44" s="343"/>
      <c r="W44" s="344"/>
      <c r="X44" s="344"/>
      <c r="Y44" s="343"/>
      <c r="Z44" s="344"/>
      <c r="AA44" s="344"/>
      <c r="AB44" s="344"/>
    </row>
    <row r="45" spans="1:28" ht="37.5" customHeight="1">
      <c r="A45" s="367" t="s">
        <v>13</v>
      </c>
      <c r="B45" s="364" t="s">
        <v>620</v>
      </c>
      <c r="C45" s="365"/>
      <c r="D45" s="365"/>
      <c r="E45" s="372"/>
      <c r="F45" s="365"/>
      <c r="G45" s="365"/>
      <c r="H45" s="368"/>
      <c r="I45" s="368"/>
      <c r="J45" s="368"/>
      <c r="K45" s="368"/>
      <c r="L45" s="369"/>
      <c r="M45" s="370"/>
      <c r="N45" s="370"/>
      <c r="O45" s="370"/>
      <c r="P45" s="370"/>
      <c r="Q45" s="370"/>
      <c r="R45" s="370"/>
      <c r="S45" s="371"/>
      <c r="U45" s="342"/>
      <c r="V45" s="343"/>
      <c r="W45" s="344"/>
      <c r="X45" s="344"/>
      <c r="Y45" s="343"/>
      <c r="Z45" s="344"/>
      <c r="AA45" s="344"/>
      <c r="AB45" s="344"/>
    </row>
    <row r="46" spans="1:28" ht="20.100000000000001" customHeight="1">
      <c r="A46" s="367" t="s">
        <v>16</v>
      </c>
      <c r="B46" s="364" t="s">
        <v>621</v>
      </c>
      <c r="C46" s="365">
        <f>SNN!I42/1000000</f>
        <v>250</v>
      </c>
      <c r="D46" s="365">
        <f>SNN!J42/1000000</f>
        <v>242.66</v>
      </c>
      <c r="E46" s="365">
        <f>SNN!K42/1000000</f>
        <v>0</v>
      </c>
      <c r="F46" s="365">
        <f t="shared" ref="F46" si="27">D46/C46*100</f>
        <v>97.063999999999993</v>
      </c>
      <c r="G46" s="434" t="e">
        <f t="shared" ref="G46" si="28">D46/E46*100</f>
        <v>#DIV/0!</v>
      </c>
      <c r="H46" s="324"/>
      <c r="I46" s="324"/>
      <c r="J46" s="324"/>
      <c r="K46" s="324"/>
      <c r="L46" s="325"/>
      <c r="M46" s="326"/>
      <c r="N46" s="326"/>
      <c r="O46" s="326"/>
      <c r="P46" s="326"/>
      <c r="Q46" s="326"/>
      <c r="R46" s="326"/>
      <c r="S46" s="327"/>
      <c r="U46" s="342"/>
      <c r="V46" s="343"/>
      <c r="W46" s="344"/>
      <c r="X46" s="344"/>
      <c r="Y46" s="343"/>
      <c r="Z46" s="344"/>
      <c r="AA46" s="344"/>
      <c r="AB46" s="344"/>
    </row>
    <row r="47" spans="1:28" ht="20.100000000000001" customHeight="1">
      <c r="A47" s="320">
        <v>3</v>
      </c>
      <c r="B47" s="345" t="s">
        <v>622</v>
      </c>
      <c r="C47" s="353">
        <f>+C48+C49</f>
        <v>1026</v>
      </c>
      <c r="D47" s="433">
        <f t="shared" ref="D47:E47" si="29">+D48+D49</f>
        <v>0</v>
      </c>
      <c r="E47" s="433">
        <f t="shared" si="29"/>
        <v>0</v>
      </c>
      <c r="F47" s="433">
        <f t="shared" ref="F47" si="30">D47/C47*100</f>
        <v>0</v>
      </c>
      <c r="G47" s="433" t="e">
        <f t="shared" ref="G47" si="31">D47/E47*100</f>
        <v>#DIV/0!</v>
      </c>
      <c r="H47" s="355"/>
      <c r="I47" s="355"/>
      <c r="J47" s="355"/>
      <c r="K47" s="355"/>
      <c r="L47" s="356"/>
      <c r="M47" s="357"/>
      <c r="N47" s="357"/>
      <c r="O47" s="357"/>
      <c r="P47" s="357"/>
      <c r="Q47" s="357"/>
      <c r="R47" s="357"/>
      <c r="S47" s="358"/>
      <c r="U47" s="388">
        <f>U48+U49</f>
        <v>0</v>
      </c>
      <c r="V47" s="388">
        <f t="shared" ref="V47:AB47" si="32">V48+V49</f>
        <v>0</v>
      </c>
      <c r="W47" s="388">
        <f t="shared" si="32"/>
        <v>0</v>
      </c>
      <c r="X47" s="388">
        <f t="shared" si="32"/>
        <v>0</v>
      </c>
      <c r="Y47" s="388">
        <f t="shared" si="32"/>
        <v>0</v>
      </c>
      <c r="Z47" s="388">
        <f t="shared" si="32"/>
        <v>0</v>
      </c>
      <c r="AA47" s="388">
        <f t="shared" si="32"/>
        <v>0</v>
      </c>
      <c r="AB47" s="388">
        <f t="shared" si="32"/>
        <v>0</v>
      </c>
    </row>
    <row r="48" spans="1:28" ht="20.100000000000001" customHeight="1">
      <c r="A48" s="367" t="s">
        <v>623</v>
      </c>
      <c r="B48" s="364" t="s">
        <v>604</v>
      </c>
      <c r="C48" s="365"/>
      <c r="D48" s="434"/>
      <c r="E48" s="619"/>
      <c r="F48" s="433"/>
      <c r="G48" s="433"/>
      <c r="H48" s="355"/>
      <c r="I48" s="355"/>
      <c r="J48" s="355"/>
      <c r="K48" s="355"/>
      <c r="L48" s="356"/>
      <c r="M48" s="357"/>
      <c r="N48" s="357"/>
      <c r="O48" s="357"/>
      <c r="P48" s="357"/>
      <c r="Q48" s="357"/>
      <c r="R48" s="357"/>
      <c r="S48" s="358"/>
      <c r="U48" s="342"/>
      <c r="V48" s="343"/>
      <c r="W48" s="344"/>
      <c r="X48" s="344"/>
      <c r="Y48" s="343"/>
      <c r="Z48" s="344"/>
      <c r="AA48" s="344"/>
      <c r="AB48" s="344"/>
    </row>
    <row r="49" spans="1:28" ht="20.100000000000001" customHeight="1">
      <c r="A49" s="367" t="s">
        <v>624</v>
      </c>
      <c r="B49" s="364" t="s">
        <v>621</v>
      </c>
      <c r="C49" s="365">
        <f>SNN!I45/1000000</f>
        <v>1026</v>
      </c>
      <c r="D49" s="434">
        <f>SNN!J45/1000000</f>
        <v>0</v>
      </c>
      <c r="E49" s="434">
        <f>SNN!K45/1000000</f>
        <v>0</v>
      </c>
      <c r="F49" s="434">
        <f t="shared" ref="F49" si="33">D49/C49*100</f>
        <v>0</v>
      </c>
      <c r="G49" s="434" t="e">
        <f t="shared" ref="G49" si="34">D49/E49*100</f>
        <v>#DIV/0!</v>
      </c>
      <c r="H49" s="373"/>
      <c r="I49" s="373"/>
      <c r="J49" s="373"/>
      <c r="K49" s="373"/>
      <c r="L49" s="374"/>
      <c r="M49" s="375"/>
      <c r="N49" s="375"/>
      <c r="O49" s="375"/>
      <c r="P49" s="375"/>
      <c r="Q49" s="375"/>
      <c r="R49" s="375"/>
      <c r="S49" s="376"/>
      <c r="U49" s="342"/>
      <c r="V49" s="343"/>
      <c r="W49" s="344"/>
      <c r="X49" s="344"/>
      <c r="Y49" s="343"/>
      <c r="Z49" s="344"/>
      <c r="AA49" s="344"/>
      <c r="AB49" s="344"/>
    </row>
    <row r="50" spans="1:28" ht="20.100000000000001" customHeight="1">
      <c r="A50" s="320">
        <v>4</v>
      </c>
      <c r="B50" s="345" t="s">
        <v>625</v>
      </c>
      <c r="C50" s="353"/>
      <c r="D50" s="353"/>
      <c r="E50" s="354"/>
      <c r="F50" s="353"/>
      <c r="G50" s="353"/>
      <c r="H50" s="355"/>
      <c r="I50" s="355"/>
      <c r="J50" s="355"/>
      <c r="K50" s="355"/>
      <c r="L50" s="356"/>
      <c r="M50" s="357"/>
      <c r="N50" s="357"/>
      <c r="O50" s="357"/>
      <c r="P50" s="357"/>
      <c r="Q50" s="357"/>
      <c r="R50" s="357"/>
      <c r="S50" s="358"/>
      <c r="U50" s="393">
        <f>U51+U52</f>
        <v>0</v>
      </c>
      <c r="V50" s="393">
        <f t="shared" ref="V50:AB50" si="35">V51+V52</f>
        <v>0</v>
      </c>
      <c r="W50" s="393">
        <f t="shared" si="35"/>
        <v>0</v>
      </c>
      <c r="X50" s="393">
        <f t="shared" si="35"/>
        <v>0</v>
      </c>
      <c r="Y50" s="393">
        <f t="shared" si="35"/>
        <v>0</v>
      </c>
      <c r="Z50" s="393">
        <f t="shared" si="35"/>
        <v>0</v>
      </c>
      <c r="AA50" s="393">
        <f t="shared" si="35"/>
        <v>0</v>
      </c>
      <c r="AB50" s="393">
        <f t="shared" si="35"/>
        <v>0</v>
      </c>
    </row>
    <row r="51" spans="1:28" ht="20.100000000000001" customHeight="1">
      <c r="A51" s="367" t="s">
        <v>626</v>
      </c>
      <c r="B51" s="364" t="s">
        <v>604</v>
      </c>
      <c r="C51" s="365"/>
      <c r="D51" s="365"/>
      <c r="E51" s="372"/>
      <c r="F51" s="353"/>
      <c r="G51" s="353"/>
      <c r="H51" s="355"/>
      <c r="I51" s="355"/>
      <c r="J51" s="355"/>
      <c r="K51" s="355"/>
      <c r="L51" s="356"/>
      <c r="M51" s="357"/>
      <c r="N51" s="357"/>
      <c r="O51" s="357"/>
      <c r="P51" s="357"/>
      <c r="Q51" s="357"/>
      <c r="R51" s="357"/>
      <c r="S51" s="358"/>
      <c r="U51" s="342"/>
      <c r="V51" s="343"/>
      <c r="W51" s="344"/>
      <c r="X51" s="344"/>
      <c r="Y51" s="343"/>
      <c r="Z51" s="344"/>
      <c r="AA51" s="344"/>
      <c r="AB51" s="344"/>
    </row>
    <row r="52" spans="1:28" ht="20.100000000000001" customHeight="1">
      <c r="A52" s="367" t="s">
        <v>627</v>
      </c>
      <c r="B52" s="364" t="s">
        <v>621</v>
      </c>
      <c r="C52" s="365"/>
      <c r="D52" s="365"/>
      <c r="E52" s="372"/>
      <c r="F52" s="353"/>
      <c r="G52" s="353"/>
      <c r="H52" s="355"/>
      <c r="I52" s="355"/>
      <c r="J52" s="355"/>
      <c r="K52" s="355"/>
      <c r="L52" s="356"/>
      <c r="M52" s="357"/>
      <c r="N52" s="357"/>
      <c r="O52" s="357"/>
      <c r="P52" s="357"/>
      <c r="Q52" s="357"/>
      <c r="R52" s="357"/>
      <c r="S52" s="358"/>
      <c r="U52" s="342"/>
      <c r="V52" s="343"/>
      <c r="W52" s="344"/>
      <c r="X52" s="344"/>
      <c r="Y52" s="343"/>
      <c r="Z52" s="344"/>
      <c r="AA52" s="344"/>
      <c r="AB52" s="344"/>
    </row>
    <row r="53" spans="1:28" ht="20.100000000000001" customHeight="1">
      <c r="A53" s="320">
        <v>5</v>
      </c>
      <c r="B53" s="345" t="s">
        <v>628</v>
      </c>
      <c r="C53" s="353">
        <f>C54+C55</f>
        <v>336</v>
      </c>
      <c r="D53" s="433">
        <f t="shared" ref="D53:E53" si="36">D54+D55</f>
        <v>0</v>
      </c>
      <c r="E53" s="433">
        <f t="shared" si="36"/>
        <v>0</v>
      </c>
      <c r="F53" s="433">
        <f t="shared" ref="F53" si="37">D53/C53*100</f>
        <v>0</v>
      </c>
      <c r="G53" s="433" t="e">
        <f t="shared" ref="G53" si="38">D53/E53*100</f>
        <v>#DIV/0!</v>
      </c>
      <c r="H53" s="355"/>
      <c r="I53" s="355"/>
      <c r="J53" s="355"/>
      <c r="K53" s="355"/>
      <c r="L53" s="356"/>
      <c r="M53" s="357"/>
      <c r="N53" s="357"/>
      <c r="O53" s="357"/>
      <c r="P53" s="357"/>
      <c r="Q53" s="357"/>
      <c r="R53" s="357"/>
      <c r="S53" s="358"/>
      <c r="U53" s="388">
        <f t="shared" ref="U53:AB53" si="39">U54+U55</f>
        <v>0</v>
      </c>
      <c r="V53" s="388">
        <f t="shared" si="39"/>
        <v>0</v>
      </c>
      <c r="W53" s="388">
        <f t="shared" si="39"/>
        <v>0</v>
      </c>
      <c r="X53" s="388">
        <f t="shared" si="39"/>
        <v>0</v>
      </c>
      <c r="Y53" s="388">
        <f t="shared" si="39"/>
        <v>0</v>
      </c>
      <c r="Z53" s="388">
        <f t="shared" si="39"/>
        <v>0</v>
      </c>
      <c r="AA53" s="388">
        <f t="shared" si="39"/>
        <v>0</v>
      </c>
      <c r="AB53" s="388">
        <f t="shared" si="39"/>
        <v>0</v>
      </c>
    </row>
    <row r="54" spans="1:28" ht="20.100000000000001" customHeight="1">
      <c r="A54" s="367" t="s">
        <v>629</v>
      </c>
      <c r="B54" s="364" t="s">
        <v>604</v>
      </c>
      <c r="C54" s="365"/>
      <c r="D54" s="434"/>
      <c r="E54" s="619"/>
      <c r="F54" s="433"/>
      <c r="G54" s="433"/>
      <c r="H54" s="355"/>
      <c r="I54" s="355"/>
      <c r="J54" s="355"/>
      <c r="K54" s="355">
        <f>SUM(K57:R57)</f>
        <v>5145527129</v>
      </c>
      <c r="L54" s="356"/>
      <c r="M54" s="357"/>
      <c r="N54" s="357"/>
      <c r="O54" s="357"/>
      <c r="P54" s="357"/>
      <c r="Q54" s="357"/>
      <c r="R54" s="357"/>
      <c r="S54" s="358"/>
      <c r="U54" s="342"/>
      <c r="V54" s="343"/>
      <c r="W54" s="344"/>
      <c r="X54" s="344"/>
      <c r="Y54" s="343"/>
      <c r="Z54" s="344"/>
      <c r="AA54" s="344"/>
      <c r="AB54" s="344"/>
    </row>
    <row r="55" spans="1:28" ht="20.100000000000001" customHeight="1">
      <c r="A55" s="367" t="s">
        <v>630</v>
      </c>
      <c r="B55" s="364" t="s">
        <v>621</v>
      </c>
      <c r="C55" s="365">
        <f>SNN!I48/1000000</f>
        <v>336</v>
      </c>
      <c r="D55" s="434">
        <f>SNN!J48/1000000</f>
        <v>0</v>
      </c>
      <c r="E55" s="434">
        <f>SNN!K48/1000000</f>
        <v>0</v>
      </c>
      <c r="F55" s="434">
        <f t="shared" ref="F55" si="40">D55/C55*100</f>
        <v>0</v>
      </c>
      <c r="G55" s="434" t="e">
        <f t="shared" ref="G55" si="41">D55/E55*100</f>
        <v>#DIV/0!</v>
      </c>
      <c r="H55" s="373"/>
      <c r="I55" s="373"/>
      <c r="J55" s="373"/>
      <c r="K55" s="355">
        <f>SUM(K58:R58)</f>
        <v>4231770477</v>
      </c>
      <c r="L55" s="374"/>
      <c r="M55" s="375"/>
      <c r="N55" s="375"/>
      <c r="O55" s="375"/>
      <c r="P55" s="375"/>
      <c r="Q55" s="375"/>
      <c r="R55" s="375"/>
      <c r="S55" s="376"/>
      <c r="U55" s="342"/>
      <c r="V55" s="343"/>
      <c r="W55" s="343"/>
      <c r="X55" s="343"/>
      <c r="Y55" s="343"/>
      <c r="Z55" s="344"/>
      <c r="AA55" s="344"/>
      <c r="AB55" s="344"/>
    </row>
    <row r="56" spans="1:28" ht="20.100000000000001" customHeight="1">
      <c r="A56" s="320">
        <v>6</v>
      </c>
      <c r="B56" s="345" t="s">
        <v>631</v>
      </c>
      <c r="C56" s="353">
        <f>C57+C58</f>
        <v>56383.563450999995</v>
      </c>
      <c r="D56" s="353">
        <f>D57+D58</f>
        <v>8320.2270669999998</v>
      </c>
      <c r="E56" s="354">
        <f>E57+E58</f>
        <v>8816.9904790000001</v>
      </c>
      <c r="F56" s="353">
        <f t="shared" ref="F56:F61" si="42">D56/C56*100</f>
        <v>14.756476103591206</v>
      </c>
      <c r="G56" s="353">
        <f t="shared" ref="G56:G61" si="43">D56/E56*100</f>
        <v>94.365839305563796</v>
      </c>
      <c r="H56" s="355"/>
      <c r="I56" s="355"/>
      <c r="J56" s="355"/>
      <c r="K56" s="355" t="s">
        <v>586</v>
      </c>
      <c r="L56" s="356" t="s">
        <v>613</v>
      </c>
      <c r="M56" s="357" t="s">
        <v>592</v>
      </c>
      <c r="N56" s="357" t="s">
        <v>632</v>
      </c>
      <c r="O56" s="357" t="s">
        <v>614</v>
      </c>
      <c r="P56" s="357" t="s">
        <v>591</v>
      </c>
      <c r="Q56" s="357" t="s">
        <v>590</v>
      </c>
      <c r="R56" s="357" t="s">
        <v>633</v>
      </c>
      <c r="S56" s="358"/>
      <c r="U56" s="388">
        <f t="shared" ref="U56:AB56" si="44">U57+U58</f>
        <v>3499</v>
      </c>
      <c r="V56" s="388">
        <f t="shared" si="44"/>
        <v>1710</v>
      </c>
      <c r="W56" s="388">
        <f t="shared" si="44"/>
        <v>1467</v>
      </c>
      <c r="X56" s="388">
        <f t="shared" si="44"/>
        <v>998</v>
      </c>
      <c r="Y56" s="388">
        <f t="shared" si="44"/>
        <v>43</v>
      </c>
      <c r="Z56" s="388">
        <f t="shared" si="44"/>
        <v>601</v>
      </c>
      <c r="AA56" s="388">
        <f t="shared" si="44"/>
        <v>2534</v>
      </c>
      <c r="AB56" s="388">
        <f t="shared" si="44"/>
        <v>3048</v>
      </c>
    </row>
    <row r="57" spans="1:28" ht="20.100000000000001" customHeight="1">
      <c r="A57" s="367" t="s">
        <v>634</v>
      </c>
      <c r="B57" s="364" t="s">
        <v>604</v>
      </c>
      <c r="C57" s="365">
        <f>(SNN!I28+SNN!I31+SNN!I34)/1000000</f>
        <v>22010.605450999999</v>
      </c>
      <c r="D57" s="365">
        <f>(SNN!J28+SNN!J31+SNN!J34)/1000000</f>
        <v>5335.2498310000001</v>
      </c>
      <c r="E57" s="365">
        <f>(SNN!K28+SNN!K31+SNN!K34)/1000000</f>
        <v>4530.6037029999998</v>
      </c>
      <c r="F57" s="365">
        <f t="shared" si="42"/>
        <v>24.239450581572282</v>
      </c>
      <c r="G57" s="365">
        <f t="shared" si="43"/>
        <v>117.76024081442375</v>
      </c>
      <c r="H57" s="373">
        <f>1907+5050+4003+4711+3341+741</f>
        <v>19753</v>
      </c>
      <c r="I57" s="373">
        <f>300122009+1257412297+1009631676+957319869+668038923+409517320</f>
        <v>4602042094</v>
      </c>
      <c r="J57" s="373">
        <f>14782+5248+797</f>
        <v>20827</v>
      </c>
      <c r="K57" s="373">
        <v>1848996086</v>
      </c>
      <c r="L57" s="374">
        <v>921504328</v>
      </c>
      <c r="M57" s="375">
        <v>187848043</v>
      </c>
      <c r="N57" s="375">
        <v>818801300</v>
      </c>
      <c r="O57" s="375"/>
      <c r="P57" s="375"/>
      <c r="Q57" s="375">
        <v>320794078</v>
      </c>
      <c r="R57" s="375">
        <v>1047583294</v>
      </c>
      <c r="S57" s="376"/>
      <c r="U57" s="342">
        <v>1093</v>
      </c>
      <c r="V57" s="343">
        <v>983</v>
      </c>
      <c r="W57" s="343">
        <v>950</v>
      </c>
      <c r="X57" s="343">
        <v>668</v>
      </c>
      <c r="Y57" s="343"/>
      <c r="Z57" s="344">
        <v>311</v>
      </c>
      <c r="AA57" s="344"/>
      <c r="AB57" s="344">
        <v>287</v>
      </c>
    </row>
    <row r="58" spans="1:28" ht="20.100000000000001" customHeight="1">
      <c r="A58" s="367" t="s">
        <v>635</v>
      </c>
      <c r="B58" s="364" t="s">
        <v>621</v>
      </c>
      <c r="C58" s="365">
        <f>(SNN!I29+SNN!I32+SNN!I35+SNN!I38)/1000000</f>
        <v>34372.957999999999</v>
      </c>
      <c r="D58" s="365">
        <f>(SNN!J29+SNN!J32+SNN!J35+SNN!J38)/1000000</f>
        <v>2984.9772360000002</v>
      </c>
      <c r="E58" s="365">
        <f>(SNN!K29+SNN!K32+SNN!K35+SNN!K38)/1000000</f>
        <v>4286.3867760000003</v>
      </c>
      <c r="F58" s="365">
        <f t="shared" si="42"/>
        <v>8.6840860073782427</v>
      </c>
      <c r="G58" s="365">
        <f t="shared" si="43"/>
        <v>69.638541550035811</v>
      </c>
      <c r="H58" s="373">
        <f>400+3000+606+1400+10322+2390+2796+15892+3000+580+330+652.8</f>
        <v>41368.800000000003</v>
      </c>
      <c r="I58" s="373">
        <f>143500500+2416352000+215831934+224954745+1000888063+193983774+1090528260+156800000+291117118+2665401366</f>
        <v>8399357760</v>
      </c>
      <c r="J58" s="373"/>
      <c r="K58" s="373">
        <v>608419600</v>
      </c>
      <c r="L58" s="374">
        <v>989585767</v>
      </c>
      <c r="M58" s="375">
        <v>34598634</v>
      </c>
      <c r="N58" s="375">
        <v>736938500</v>
      </c>
      <c r="O58" s="375">
        <v>172587185</v>
      </c>
      <c r="P58" s="375">
        <v>111705700</v>
      </c>
      <c r="Q58" s="375">
        <v>409099162</v>
      </c>
      <c r="R58" s="375">
        <v>1168835929</v>
      </c>
      <c r="S58" s="376"/>
      <c r="U58" s="342">
        <v>2406</v>
      </c>
      <c r="V58" s="343">
        <v>727</v>
      </c>
      <c r="W58" s="343">
        <v>517</v>
      </c>
      <c r="X58" s="343">
        <v>330</v>
      </c>
      <c r="Y58" s="343">
        <v>43</v>
      </c>
      <c r="Z58" s="344">
        <v>290</v>
      </c>
      <c r="AA58" s="344">
        <v>2534</v>
      </c>
      <c r="AB58" s="344">
        <v>2761</v>
      </c>
    </row>
    <row r="59" spans="1:28" ht="20.100000000000001" customHeight="1">
      <c r="A59" s="320">
        <v>7</v>
      </c>
      <c r="B59" s="345" t="s">
        <v>636</v>
      </c>
      <c r="C59" s="353">
        <f>C60+C61</f>
        <v>3220</v>
      </c>
      <c r="D59" s="353">
        <f>D60+D61</f>
        <v>2.4540000000000002</v>
      </c>
      <c r="E59" s="353">
        <f>E60+E61</f>
        <v>0</v>
      </c>
      <c r="F59" s="353">
        <f t="shared" si="42"/>
        <v>7.6211180124223607E-2</v>
      </c>
      <c r="G59" s="433" t="e">
        <f t="shared" si="43"/>
        <v>#DIV/0!</v>
      </c>
      <c r="H59" s="355"/>
      <c r="I59" s="355"/>
      <c r="J59" s="355"/>
      <c r="K59" s="355"/>
      <c r="L59" s="356" t="s">
        <v>613</v>
      </c>
      <c r="M59" s="357"/>
      <c r="N59" s="357"/>
      <c r="O59" s="357"/>
      <c r="P59" s="357"/>
      <c r="Q59" s="357"/>
      <c r="R59" s="357"/>
      <c r="S59" s="358"/>
      <c r="U59" s="388">
        <f t="shared" ref="U59:AB59" si="45">U60+U61</f>
        <v>0</v>
      </c>
      <c r="V59" s="388">
        <f t="shared" si="45"/>
        <v>0</v>
      </c>
      <c r="W59" s="388">
        <f t="shared" si="45"/>
        <v>25</v>
      </c>
      <c r="X59" s="388">
        <f t="shared" si="45"/>
        <v>0</v>
      </c>
      <c r="Y59" s="388">
        <f t="shared" si="45"/>
        <v>0</v>
      </c>
      <c r="Z59" s="388">
        <f t="shared" si="45"/>
        <v>0</v>
      </c>
      <c r="AA59" s="388">
        <f t="shared" si="45"/>
        <v>0</v>
      </c>
      <c r="AB59" s="388">
        <f t="shared" si="45"/>
        <v>0</v>
      </c>
    </row>
    <row r="60" spans="1:28" ht="20.100000000000001" customHeight="1">
      <c r="A60" s="367" t="s">
        <v>637</v>
      </c>
      <c r="B60" s="364" t="s">
        <v>604</v>
      </c>
      <c r="C60" s="365"/>
      <c r="D60" s="365"/>
      <c r="E60" s="372"/>
      <c r="F60" s="365"/>
      <c r="G60" s="433"/>
      <c r="H60" s="355"/>
      <c r="I60" s="355"/>
      <c r="J60" s="355"/>
      <c r="K60" s="355"/>
      <c r="M60" s="357"/>
      <c r="N60" s="357"/>
      <c r="O60" s="357"/>
      <c r="P60" s="357"/>
      <c r="Q60" s="357"/>
      <c r="R60" s="357"/>
      <c r="S60" s="358"/>
      <c r="U60" s="342"/>
      <c r="V60" s="343"/>
      <c r="W60" s="344"/>
      <c r="X60" s="344"/>
      <c r="Y60" s="343"/>
      <c r="Z60" s="344"/>
      <c r="AA60" s="344"/>
      <c r="AB60" s="344"/>
    </row>
    <row r="61" spans="1:28" ht="20.100000000000001" customHeight="1">
      <c r="A61" s="367" t="s">
        <v>638</v>
      </c>
      <c r="B61" s="364" t="s">
        <v>621</v>
      </c>
      <c r="C61" s="365">
        <f>SNN!I39/1000000</f>
        <v>3220</v>
      </c>
      <c r="D61" s="365">
        <f>SNN!J39/1000000</f>
        <v>2.4540000000000002</v>
      </c>
      <c r="E61" s="365">
        <f>SNN!K39/1000000</f>
        <v>0</v>
      </c>
      <c r="F61" s="365">
        <f t="shared" si="42"/>
        <v>7.6211180124223607E-2</v>
      </c>
      <c r="G61" s="434" t="e">
        <f t="shared" si="43"/>
        <v>#DIV/0!</v>
      </c>
      <c r="H61" s="373">
        <f>1500+200</f>
        <v>1700</v>
      </c>
      <c r="I61" s="373">
        <v>69070000</v>
      </c>
      <c r="J61" s="373"/>
      <c r="K61" s="373"/>
      <c r="L61" s="356">
        <v>25677308</v>
      </c>
      <c r="M61" s="375"/>
      <c r="N61" s="375"/>
      <c r="O61" s="375"/>
      <c r="P61" s="375"/>
      <c r="Q61" s="375"/>
      <c r="R61" s="375"/>
      <c r="S61" s="376"/>
      <c r="U61" s="342"/>
      <c r="V61" s="343"/>
      <c r="W61" s="344">
        <v>25</v>
      </c>
      <c r="X61" s="344"/>
      <c r="Y61" s="343"/>
      <c r="Z61" s="344"/>
      <c r="AA61" s="344"/>
      <c r="AB61" s="344"/>
    </row>
    <row r="62" spans="1:28" ht="20.100000000000001" customHeight="1">
      <c r="A62" s="320">
        <v>8</v>
      </c>
      <c r="B62" s="345" t="s">
        <v>639</v>
      </c>
      <c r="C62" s="353"/>
      <c r="D62" s="353"/>
      <c r="E62" s="354"/>
      <c r="F62" s="353"/>
      <c r="G62" s="353"/>
      <c r="H62" s="324"/>
      <c r="I62" s="324"/>
      <c r="J62" s="324"/>
      <c r="K62" s="324"/>
      <c r="L62" s="325"/>
      <c r="M62" s="326"/>
      <c r="N62" s="326"/>
      <c r="O62" s="326"/>
      <c r="P62" s="326"/>
      <c r="Q62" s="326"/>
      <c r="R62" s="326"/>
      <c r="S62" s="327"/>
      <c r="U62" s="342"/>
      <c r="V62" s="343"/>
      <c r="W62" s="344"/>
      <c r="X62" s="344"/>
      <c r="Y62" s="343"/>
      <c r="Z62" s="344"/>
      <c r="AA62" s="344"/>
      <c r="AB62" s="344"/>
    </row>
    <row r="63" spans="1:28" ht="20.100000000000001" customHeight="1">
      <c r="A63" s="367" t="s">
        <v>640</v>
      </c>
      <c r="B63" s="364" t="s">
        <v>604</v>
      </c>
      <c r="C63" s="353"/>
      <c r="D63" s="353"/>
      <c r="E63" s="354"/>
      <c r="F63" s="353"/>
      <c r="G63" s="353"/>
      <c r="H63" s="324"/>
      <c r="I63" s="324"/>
      <c r="J63" s="324"/>
      <c r="K63" s="324"/>
      <c r="L63" s="325"/>
      <c r="M63" s="326"/>
      <c r="N63" s="326"/>
      <c r="O63" s="326"/>
      <c r="P63" s="326"/>
      <c r="Q63" s="326"/>
      <c r="R63" s="326"/>
      <c r="S63" s="327"/>
      <c r="U63" s="342"/>
      <c r="V63" s="343"/>
      <c r="W63" s="344"/>
      <c r="X63" s="344"/>
      <c r="Y63" s="343"/>
      <c r="Z63" s="344"/>
      <c r="AA63" s="344"/>
      <c r="AB63" s="344"/>
    </row>
    <row r="64" spans="1:28" ht="20.100000000000001" customHeight="1">
      <c r="A64" s="367" t="s">
        <v>641</v>
      </c>
      <c r="B64" s="364" t="s">
        <v>621</v>
      </c>
      <c r="C64" s="353"/>
      <c r="D64" s="353"/>
      <c r="E64" s="354"/>
      <c r="F64" s="353"/>
      <c r="G64" s="353"/>
      <c r="H64" s="324"/>
      <c r="I64" s="324"/>
      <c r="J64" s="324"/>
      <c r="K64" s="324"/>
      <c r="L64" s="325"/>
      <c r="M64" s="326"/>
      <c r="N64" s="326"/>
      <c r="O64" s="326"/>
      <c r="P64" s="326"/>
      <c r="Q64" s="326"/>
      <c r="R64" s="326"/>
      <c r="S64" s="327"/>
      <c r="U64" s="342"/>
      <c r="V64" s="343"/>
      <c r="W64" s="344"/>
      <c r="X64" s="344"/>
      <c r="Y64" s="343"/>
      <c r="Z64" s="344"/>
      <c r="AA64" s="344"/>
      <c r="AB64" s="344"/>
    </row>
    <row r="65" spans="1:28" ht="38.25" customHeight="1">
      <c r="A65" s="320">
        <v>9</v>
      </c>
      <c r="B65" s="345" t="s">
        <v>642</v>
      </c>
      <c r="C65" s="353"/>
      <c r="D65" s="353"/>
      <c r="E65" s="354"/>
      <c r="F65" s="353"/>
      <c r="G65" s="353"/>
      <c r="H65" s="324"/>
      <c r="I65" s="324"/>
      <c r="J65" s="324"/>
      <c r="K65" s="324"/>
      <c r="L65" s="325"/>
      <c r="M65" s="326"/>
      <c r="N65" s="326"/>
      <c r="O65" s="326"/>
      <c r="P65" s="326"/>
      <c r="Q65" s="326"/>
      <c r="R65" s="326"/>
      <c r="S65" s="327"/>
      <c r="U65" s="342"/>
      <c r="V65" s="343"/>
      <c r="W65" s="344"/>
      <c r="X65" s="344"/>
      <c r="Y65" s="343"/>
      <c r="Z65" s="344"/>
      <c r="AA65" s="344"/>
      <c r="AB65" s="344"/>
    </row>
    <row r="66" spans="1:28" ht="20.100000000000001" customHeight="1">
      <c r="A66" s="367" t="s">
        <v>643</v>
      </c>
      <c r="B66" s="364" t="s">
        <v>604</v>
      </c>
      <c r="C66" s="353"/>
      <c r="D66" s="353"/>
      <c r="E66" s="354"/>
      <c r="F66" s="353"/>
      <c r="G66" s="353"/>
      <c r="H66" s="324"/>
      <c r="I66" s="324"/>
      <c r="J66" s="324"/>
      <c r="K66" s="324"/>
      <c r="L66" s="325"/>
      <c r="M66" s="326"/>
      <c r="N66" s="326"/>
      <c r="O66" s="326"/>
      <c r="P66" s="326"/>
      <c r="Q66" s="326"/>
      <c r="R66" s="326"/>
      <c r="S66" s="327"/>
      <c r="U66" s="342"/>
      <c r="V66" s="343"/>
      <c r="W66" s="344"/>
      <c r="X66" s="344"/>
      <c r="Y66" s="343"/>
      <c r="Z66" s="344"/>
      <c r="AA66" s="344"/>
      <c r="AB66" s="344"/>
    </row>
    <row r="67" spans="1:28" ht="20.100000000000001" customHeight="1">
      <c r="A67" s="367" t="s">
        <v>644</v>
      </c>
      <c r="B67" s="364" t="s">
        <v>621</v>
      </c>
      <c r="C67" s="353"/>
      <c r="D67" s="353"/>
      <c r="E67" s="354"/>
      <c r="F67" s="353"/>
      <c r="G67" s="353"/>
      <c r="H67" s="324"/>
      <c r="I67" s="324"/>
      <c r="J67" s="324"/>
      <c r="K67" s="324"/>
      <c r="L67" s="325"/>
      <c r="M67" s="326"/>
      <c r="N67" s="326"/>
      <c r="O67" s="326"/>
      <c r="P67" s="326"/>
      <c r="Q67" s="326"/>
      <c r="R67" s="326"/>
      <c r="S67" s="327"/>
      <c r="U67" s="342"/>
      <c r="V67" s="343"/>
      <c r="W67" s="344"/>
      <c r="X67" s="344"/>
      <c r="Y67" s="343"/>
      <c r="Z67" s="344"/>
      <c r="AA67" s="344"/>
      <c r="AB67" s="344"/>
    </row>
    <row r="68" spans="1:28" ht="20.100000000000001" customHeight="1">
      <c r="A68" s="320">
        <v>10</v>
      </c>
      <c r="B68" s="345" t="s">
        <v>645</v>
      </c>
      <c r="C68" s="353"/>
      <c r="D68" s="353"/>
      <c r="E68" s="354"/>
      <c r="F68" s="353"/>
      <c r="G68" s="353"/>
      <c r="H68" s="324"/>
      <c r="I68" s="324"/>
      <c r="J68" s="324">
        <v>107</v>
      </c>
      <c r="K68" s="324"/>
      <c r="L68" s="325"/>
      <c r="M68" s="326"/>
      <c r="N68" s="326"/>
      <c r="O68" s="326"/>
      <c r="P68" s="326"/>
      <c r="Q68" s="326"/>
      <c r="R68" s="326"/>
      <c r="S68" s="327"/>
      <c r="U68" s="342"/>
      <c r="V68" s="343"/>
      <c r="W68" s="344"/>
      <c r="X68" s="344"/>
      <c r="Y68" s="343"/>
      <c r="Z68" s="344"/>
      <c r="AA68" s="344"/>
      <c r="AB68" s="344"/>
    </row>
    <row r="69" spans="1:28" ht="20.100000000000001" customHeight="1">
      <c r="A69" s="367" t="s">
        <v>646</v>
      </c>
      <c r="B69" s="364" t="s">
        <v>604</v>
      </c>
      <c r="C69" s="353"/>
      <c r="D69" s="353"/>
      <c r="E69" s="354"/>
      <c r="F69" s="353"/>
      <c r="G69" s="353"/>
      <c r="H69" s="324"/>
      <c r="I69" s="324"/>
      <c r="J69" s="324"/>
      <c r="K69" s="324"/>
      <c r="L69" s="325"/>
      <c r="M69" s="326"/>
      <c r="N69" s="326"/>
      <c r="O69" s="326"/>
      <c r="P69" s="326"/>
      <c r="Q69" s="326"/>
      <c r="R69" s="326"/>
      <c r="S69" s="327"/>
      <c r="U69" s="342"/>
      <c r="V69" s="343"/>
      <c r="W69" s="344"/>
      <c r="X69" s="344"/>
      <c r="Y69" s="343"/>
      <c r="Z69" s="344"/>
      <c r="AA69" s="344"/>
      <c r="AB69" s="344"/>
    </row>
    <row r="70" spans="1:28" ht="20.100000000000001" customHeight="1">
      <c r="A70" s="367" t="s">
        <v>647</v>
      </c>
      <c r="B70" s="364" t="s">
        <v>621</v>
      </c>
      <c r="C70" s="353"/>
      <c r="D70" s="353"/>
      <c r="E70" s="354"/>
      <c r="F70" s="353"/>
      <c r="G70" s="353"/>
      <c r="H70" s="324"/>
      <c r="I70" s="324"/>
      <c r="J70" s="324"/>
      <c r="K70" s="324"/>
      <c r="L70" s="325"/>
      <c r="M70" s="326"/>
      <c r="N70" s="326"/>
      <c r="O70" s="326"/>
      <c r="P70" s="326"/>
      <c r="Q70" s="326"/>
      <c r="R70" s="326"/>
      <c r="S70" s="327"/>
      <c r="U70" s="342"/>
      <c r="V70" s="343"/>
      <c r="W70" s="344"/>
      <c r="X70" s="344"/>
      <c r="Y70" s="343"/>
      <c r="Z70" s="344"/>
      <c r="AA70" s="344"/>
      <c r="AB70" s="344"/>
    </row>
    <row r="71" spans="1:28" ht="20.100000000000001" customHeight="1">
      <c r="A71" s="320">
        <v>11</v>
      </c>
      <c r="B71" s="345" t="s">
        <v>648</v>
      </c>
      <c r="C71" s="353">
        <f>C72+C73</f>
        <v>11890.4835</v>
      </c>
      <c r="D71" s="353">
        <f>D72+D73</f>
        <v>33.487819999999999</v>
      </c>
      <c r="E71" s="354">
        <f>E72+E73</f>
        <v>29.621179999999999</v>
      </c>
      <c r="F71" s="353">
        <f>D71/C71*100</f>
        <v>0.28163547764899549</v>
      </c>
      <c r="G71" s="353">
        <f>E71/D71*100</f>
        <v>88.453592977984229</v>
      </c>
      <c r="H71" s="324"/>
      <c r="I71" s="324"/>
      <c r="J71" s="324"/>
      <c r="K71" s="324"/>
      <c r="L71" s="325"/>
      <c r="N71" s="326"/>
      <c r="O71" s="326"/>
      <c r="P71" s="326"/>
      <c r="Q71" s="326"/>
      <c r="R71" s="326"/>
      <c r="S71" s="327"/>
      <c r="U71" s="342"/>
      <c r="V71" s="343"/>
      <c r="W71" s="344"/>
      <c r="X71" s="344"/>
      <c r="Y71" s="343"/>
      <c r="Z71" s="344"/>
      <c r="AA71" s="344"/>
      <c r="AB71" s="344"/>
    </row>
    <row r="72" spans="1:28" ht="20.100000000000001" customHeight="1">
      <c r="A72" s="367" t="s">
        <v>649</v>
      </c>
      <c r="B72" s="364" t="s">
        <v>650</v>
      </c>
      <c r="C72" s="365">
        <f>SNN!I52/1000000</f>
        <v>10861</v>
      </c>
      <c r="D72" s="434">
        <f>SNN!J52/1000000</f>
        <v>0</v>
      </c>
      <c r="E72" s="365">
        <f>SNN!K52/1000000</f>
        <v>0</v>
      </c>
      <c r="F72" s="365"/>
      <c r="G72" s="365"/>
      <c r="H72" s="368"/>
      <c r="I72" s="368"/>
      <c r="J72" s="368"/>
      <c r="K72" s="368">
        <f>SUM(K75:P75)</f>
        <v>3227812572</v>
      </c>
      <c r="L72" s="369"/>
      <c r="M72" s="370"/>
      <c r="N72" s="370"/>
      <c r="O72" s="370"/>
      <c r="P72" s="370"/>
      <c r="Q72" s="370"/>
      <c r="R72" s="370"/>
      <c r="S72" s="371"/>
      <c r="U72" s="342"/>
      <c r="V72" s="343"/>
      <c r="W72" s="344"/>
      <c r="X72" s="344"/>
      <c r="Y72" s="343"/>
      <c r="Z72" s="344"/>
      <c r="AA72" s="344"/>
      <c r="AB72" s="344"/>
    </row>
    <row r="73" spans="1:28" ht="20.100000000000001" customHeight="1">
      <c r="A73" s="367" t="s">
        <v>651</v>
      </c>
      <c r="B73" s="364" t="s">
        <v>648</v>
      </c>
      <c r="C73" s="384">
        <f>C74+C75</f>
        <v>1029.4835</v>
      </c>
      <c r="D73" s="365">
        <f>D74+D75</f>
        <v>33.487819999999999</v>
      </c>
      <c r="E73" s="372">
        <f>E74+E75</f>
        <v>29.621179999999999</v>
      </c>
      <c r="F73" s="365">
        <f t="shared" ref="F73:G75" si="46">D73/C73*100</f>
        <v>3.2528758353096481</v>
      </c>
      <c r="G73" s="365">
        <f t="shared" si="46"/>
        <v>88.453592977984229</v>
      </c>
      <c r="H73" s="368"/>
      <c r="I73" s="368"/>
      <c r="J73" s="368"/>
      <c r="K73" s="368" t="s">
        <v>586</v>
      </c>
      <c r="L73" s="369" t="s">
        <v>613</v>
      </c>
      <c r="M73" s="326" t="s">
        <v>592</v>
      </c>
      <c r="N73" s="370" t="s">
        <v>591</v>
      </c>
      <c r="O73" s="370" t="s">
        <v>614</v>
      </c>
      <c r="P73" s="370"/>
      <c r="Q73" s="370"/>
      <c r="R73" s="370"/>
      <c r="S73" s="371"/>
      <c r="U73" s="342"/>
      <c r="V73" s="343"/>
      <c r="W73" s="344"/>
      <c r="X73" s="344"/>
      <c r="Y73" s="343"/>
      <c r="Z73" s="344"/>
      <c r="AA73" s="344"/>
      <c r="AB73" s="344"/>
    </row>
    <row r="74" spans="1:28" ht="36" customHeight="1">
      <c r="A74" s="367" t="s">
        <v>14</v>
      </c>
      <c r="B74" s="364" t="s">
        <v>652</v>
      </c>
      <c r="C74" s="365">
        <f>SNN!I56/1000000</f>
        <v>71</v>
      </c>
      <c r="D74" s="365">
        <f>SNN!J56/1000000</f>
        <v>14.7</v>
      </c>
      <c r="E74" s="365">
        <f>SNN!K56/1000000</f>
        <v>0</v>
      </c>
      <c r="F74" s="365">
        <f t="shared" si="46"/>
        <v>20.704225352112676</v>
      </c>
      <c r="G74" s="434">
        <f t="shared" si="46"/>
        <v>0</v>
      </c>
      <c r="H74" s="368"/>
      <c r="I74" s="368"/>
      <c r="J74" s="368"/>
      <c r="K74" s="368"/>
      <c r="L74" s="369"/>
      <c r="M74" s="326"/>
      <c r="N74" s="370">
        <v>0</v>
      </c>
      <c r="O74" s="370"/>
      <c r="P74" s="370"/>
      <c r="Q74" s="370"/>
      <c r="R74" s="370"/>
      <c r="S74" s="371"/>
      <c r="U74" s="342"/>
      <c r="V74" s="343"/>
      <c r="W74" s="344"/>
      <c r="X74" s="344"/>
      <c r="Y74" s="343"/>
      <c r="Z74" s="344"/>
      <c r="AA74" s="344"/>
      <c r="AB74" s="344"/>
    </row>
    <row r="75" spans="1:28" ht="20.100000000000001" customHeight="1">
      <c r="A75" s="367" t="s">
        <v>15</v>
      </c>
      <c r="B75" s="364" t="s">
        <v>653</v>
      </c>
      <c r="C75" s="365">
        <f>SNN!I59/1000000</f>
        <v>958.48350000000005</v>
      </c>
      <c r="D75" s="365">
        <f>SNN!J59/1000000</f>
        <v>18.78782</v>
      </c>
      <c r="E75" s="365">
        <f>SNN!K59/1000000</f>
        <v>29.621179999999999</v>
      </c>
      <c r="F75" s="365">
        <f t="shared" si="46"/>
        <v>1.9601610252028334</v>
      </c>
      <c r="G75" s="365">
        <f t="shared" si="46"/>
        <v>157.66161268311066</v>
      </c>
      <c r="H75" s="368"/>
      <c r="I75" s="368"/>
      <c r="J75" s="368"/>
      <c r="K75" s="368">
        <v>12000000</v>
      </c>
      <c r="L75" s="369">
        <v>10200000</v>
      </c>
      <c r="M75" s="370">
        <v>3060612572</v>
      </c>
      <c r="N75" s="395">
        <v>135000000</v>
      </c>
      <c r="O75" s="370">
        <v>10000000</v>
      </c>
      <c r="P75" s="370"/>
      <c r="Q75" s="370"/>
      <c r="R75" s="370"/>
      <c r="S75" s="371"/>
      <c r="U75" s="342"/>
      <c r="V75" s="343"/>
      <c r="W75" s="344"/>
      <c r="X75" s="344"/>
      <c r="Y75" s="343"/>
      <c r="Z75" s="344"/>
      <c r="AA75" s="344"/>
      <c r="AB75" s="344"/>
    </row>
    <row r="76" spans="1:28" ht="15.75">
      <c r="A76" s="320" t="s">
        <v>5</v>
      </c>
      <c r="B76" s="345" t="s">
        <v>654</v>
      </c>
      <c r="C76" s="353"/>
      <c r="D76" s="353"/>
      <c r="E76" s="354"/>
      <c r="F76" s="353"/>
      <c r="G76" s="353"/>
      <c r="H76" s="324"/>
      <c r="I76" s="324"/>
      <c r="J76" s="324"/>
      <c r="K76" s="324"/>
      <c r="L76" s="325"/>
      <c r="M76" s="326"/>
      <c r="N76" s="326"/>
      <c r="O76" s="326"/>
      <c r="P76" s="326"/>
      <c r="Q76" s="326"/>
      <c r="R76" s="326"/>
      <c r="S76" s="327"/>
      <c r="U76" s="342"/>
      <c r="V76" s="343"/>
      <c r="W76" s="344"/>
      <c r="X76" s="344"/>
      <c r="Y76" s="343"/>
      <c r="Z76" s="344"/>
      <c r="AA76" s="344"/>
      <c r="AB76" s="344"/>
    </row>
    <row r="77" spans="1:28" ht="15.75">
      <c r="A77" s="320" t="s">
        <v>90</v>
      </c>
      <c r="B77" s="345" t="s">
        <v>655</v>
      </c>
      <c r="C77" s="353"/>
      <c r="D77" s="353"/>
      <c r="E77" s="354"/>
      <c r="F77" s="353"/>
      <c r="G77" s="353"/>
      <c r="H77" s="324"/>
      <c r="I77" s="324"/>
      <c r="J77" s="324"/>
      <c r="K77" s="324"/>
      <c r="L77" s="325"/>
      <c r="M77" s="326"/>
      <c r="N77" s="326"/>
      <c r="O77" s="326"/>
      <c r="P77" s="326"/>
      <c r="Q77" s="326"/>
      <c r="R77" s="326"/>
      <c r="S77" s="327"/>
      <c r="U77" s="342"/>
      <c r="V77" s="343"/>
      <c r="W77" s="344"/>
      <c r="X77" s="344"/>
      <c r="Y77" s="343"/>
      <c r="Z77" s="344"/>
      <c r="AA77" s="344"/>
      <c r="AB77" s="344"/>
    </row>
    <row r="79" spans="1:28" s="403" customFormat="1">
      <c r="A79" s="396"/>
      <c r="B79" s="396"/>
      <c r="C79" s="397"/>
      <c r="D79" s="634"/>
      <c r="E79" s="634"/>
      <c r="F79" s="634"/>
      <c r="G79" s="634"/>
      <c r="H79" s="398"/>
      <c r="I79" s="398"/>
      <c r="J79" s="398"/>
      <c r="K79" s="398"/>
      <c r="L79" s="399"/>
      <c r="M79" s="400"/>
      <c r="N79" s="400"/>
      <c r="O79" s="400"/>
      <c r="P79" s="400"/>
      <c r="Q79" s="400"/>
      <c r="R79" s="400"/>
      <c r="S79" s="400"/>
      <c r="T79" s="401"/>
      <c r="U79" s="402"/>
      <c r="V79" s="401"/>
    </row>
    <row r="80" spans="1:28" s="403" customFormat="1">
      <c r="A80" s="396"/>
      <c r="B80" s="396"/>
      <c r="C80" s="397"/>
      <c r="D80" s="635"/>
      <c r="E80" s="635"/>
      <c r="F80" s="635"/>
      <c r="G80" s="635"/>
      <c r="H80" s="281"/>
      <c r="I80" s="281"/>
      <c r="J80" s="281"/>
      <c r="K80" s="281"/>
      <c r="L80" s="282"/>
      <c r="M80" s="283"/>
      <c r="N80" s="283"/>
      <c r="O80" s="283"/>
      <c r="P80" s="283"/>
      <c r="Q80" s="283"/>
      <c r="R80" s="283"/>
      <c r="S80" s="283"/>
      <c r="T80" s="401"/>
      <c r="U80" s="402"/>
      <c r="V80" s="401"/>
    </row>
    <row r="81" spans="1:22" s="403" customFormat="1">
      <c r="A81" s="396"/>
      <c r="B81" s="404">
        <v>10715480000</v>
      </c>
      <c r="C81" s="397"/>
      <c r="D81" s="634"/>
      <c r="E81" s="634"/>
      <c r="F81" s="634"/>
      <c r="G81" s="634"/>
      <c r="H81" s="398"/>
      <c r="I81" s="398"/>
      <c r="J81" s="398"/>
      <c r="K81" s="398"/>
      <c r="L81" s="399"/>
      <c r="M81" s="400"/>
      <c r="N81" s="400"/>
      <c r="O81" s="400"/>
      <c r="P81" s="400"/>
      <c r="Q81" s="400"/>
      <c r="R81" s="400"/>
      <c r="S81" s="400"/>
      <c r="T81" s="401"/>
      <c r="U81" s="402"/>
      <c r="V81" s="401"/>
    </row>
    <row r="82" spans="1:22" s="403" customFormat="1">
      <c r="A82" s="396"/>
      <c r="B82" s="404">
        <v>4126218000</v>
      </c>
      <c r="C82" s="397"/>
      <c r="D82" s="635"/>
      <c r="E82" s="635"/>
      <c r="F82" s="635"/>
      <c r="G82" s="635"/>
      <c r="H82" s="281"/>
      <c r="I82" s="281"/>
      <c r="J82" s="281"/>
      <c r="K82" s="281"/>
      <c r="L82" s="282"/>
      <c r="M82" s="283"/>
      <c r="N82" s="283"/>
      <c r="O82" s="283"/>
      <c r="P82" s="283"/>
      <c r="Q82" s="283"/>
      <c r="R82" s="283"/>
      <c r="S82" s="283"/>
      <c r="T82" s="401"/>
      <c r="U82" s="402"/>
      <c r="V82" s="401"/>
    </row>
    <row r="83" spans="1:22" s="403" customFormat="1">
      <c r="A83" s="396"/>
      <c r="B83" s="404">
        <v>17755492280</v>
      </c>
      <c r="C83" s="397"/>
      <c r="D83" s="397"/>
      <c r="E83" s="405"/>
      <c r="F83" s="397"/>
      <c r="G83" s="397"/>
      <c r="H83" s="406"/>
      <c r="I83" s="406"/>
      <c r="J83" s="406"/>
      <c r="K83" s="406"/>
      <c r="L83" s="394"/>
      <c r="M83" s="395"/>
      <c r="N83" s="395"/>
      <c r="O83" s="395"/>
      <c r="P83" s="395"/>
      <c r="Q83" s="395"/>
      <c r="R83" s="395"/>
      <c r="S83" s="395"/>
      <c r="T83" s="401"/>
      <c r="U83" s="402"/>
      <c r="V83" s="401"/>
    </row>
    <row r="84" spans="1:22" s="403" customFormat="1">
      <c r="A84" s="396"/>
      <c r="B84" s="404">
        <v>9057484000</v>
      </c>
      <c r="C84" s="397"/>
      <c r="D84" s="397"/>
      <c r="E84" s="405"/>
      <c r="F84" s="397"/>
      <c r="G84" s="397"/>
      <c r="H84" s="406"/>
      <c r="I84" s="406"/>
      <c r="J84" s="406"/>
      <c r="K84" s="406"/>
      <c r="L84" s="394"/>
      <c r="M84" s="395"/>
      <c r="N84" s="395"/>
      <c r="O84" s="395"/>
      <c r="P84" s="395"/>
      <c r="Q84" s="395"/>
      <c r="R84" s="395"/>
      <c r="S84" s="395"/>
      <c r="T84" s="401"/>
      <c r="U84" s="402"/>
      <c r="V84" s="401"/>
    </row>
    <row r="85" spans="1:22" s="403" customFormat="1">
      <c r="A85" s="396"/>
      <c r="B85" s="404">
        <v>23392473120</v>
      </c>
      <c r="C85" s="397"/>
      <c r="D85" s="397"/>
      <c r="E85" s="405"/>
      <c r="F85" s="397"/>
      <c r="G85" s="397"/>
      <c r="H85" s="406"/>
      <c r="I85" s="406"/>
      <c r="J85" s="406"/>
      <c r="K85" s="406"/>
      <c r="L85" s="394"/>
      <c r="M85" s="395"/>
      <c r="N85" s="395"/>
      <c r="O85" s="395"/>
      <c r="P85" s="395"/>
      <c r="Q85" s="395"/>
      <c r="R85" s="395"/>
      <c r="S85" s="395"/>
      <c r="T85" s="401"/>
      <c r="U85" s="402"/>
      <c r="V85" s="401"/>
    </row>
    <row r="86" spans="1:22" s="403" customFormat="1">
      <c r="A86" s="396"/>
      <c r="B86" s="404">
        <v>9030312000</v>
      </c>
      <c r="C86" s="397"/>
      <c r="D86" s="397"/>
      <c r="E86" s="405"/>
      <c r="F86" s="397"/>
      <c r="G86" s="397"/>
      <c r="H86" s="406"/>
      <c r="I86" s="406"/>
      <c r="J86" s="406"/>
      <c r="K86" s="406"/>
      <c r="L86" s="394"/>
      <c r="M86" s="395"/>
      <c r="N86" s="395"/>
      <c r="O86" s="395"/>
      <c r="P86" s="395"/>
      <c r="Q86" s="395"/>
      <c r="R86" s="395"/>
      <c r="S86" s="395"/>
      <c r="T86" s="401"/>
      <c r="U86" s="402"/>
      <c r="V86" s="401"/>
    </row>
    <row r="87" spans="1:22" s="403" customFormat="1">
      <c r="A87" s="396"/>
      <c r="B87" s="404">
        <v>20164555000</v>
      </c>
      <c r="C87" s="397"/>
      <c r="D87" s="397"/>
      <c r="E87" s="405"/>
      <c r="F87" s="397"/>
      <c r="G87" s="397"/>
      <c r="H87" s="406"/>
      <c r="I87" s="406"/>
      <c r="J87" s="406"/>
      <c r="K87" s="406"/>
      <c r="L87" s="394"/>
      <c r="M87" s="395"/>
      <c r="N87" s="395"/>
      <c r="O87" s="395"/>
      <c r="P87" s="395"/>
      <c r="Q87" s="395"/>
      <c r="R87" s="395"/>
      <c r="S87" s="395"/>
      <c r="T87" s="401"/>
      <c r="U87" s="402"/>
      <c r="V87" s="401"/>
    </row>
    <row r="88" spans="1:22" s="403" customFormat="1">
      <c r="A88" s="396"/>
      <c r="B88" s="404">
        <v>8988657514</v>
      </c>
      <c r="C88" s="397"/>
      <c r="D88" s="397"/>
      <c r="E88" s="405"/>
      <c r="F88" s="397"/>
      <c r="G88" s="397"/>
      <c r="H88" s="406"/>
      <c r="I88" s="406"/>
      <c r="J88" s="406"/>
      <c r="K88" s="406"/>
      <c r="L88" s="394"/>
      <c r="M88" s="395"/>
      <c r="N88" s="395"/>
      <c r="O88" s="395"/>
      <c r="P88" s="395"/>
      <c r="Q88" s="395"/>
      <c r="R88" s="395"/>
      <c r="S88" s="395"/>
      <c r="T88" s="401"/>
      <c r="U88" s="402"/>
      <c r="V88" s="401"/>
    </row>
    <row r="89" spans="1:22" s="403" customFormat="1">
      <c r="A89" s="396"/>
      <c r="B89" s="404">
        <f>SUM(B81:B88)</f>
        <v>103230671914</v>
      </c>
      <c r="C89" s="397"/>
      <c r="D89" s="397"/>
      <c r="E89" s="405"/>
      <c r="F89" s="397"/>
      <c r="G89" s="397"/>
      <c r="H89" s="406"/>
      <c r="I89" s="406"/>
      <c r="J89" s="406"/>
      <c r="K89" s="406"/>
      <c r="L89" s="394"/>
      <c r="M89" s="395"/>
      <c r="N89" s="395"/>
      <c r="O89" s="395"/>
      <c r="P89" s="395"/>
      <c r="Q89" s="395"/>
      <c r="R89" s="395"/>
      <c r="S89" s="395"/>
      <c r="T89" s="401"/>
      <c r="U89" s="402"/>
      <c r="V89" s="401"/>
    </row>
    <row r="90" spans="1:22" s="403" customFormat="1">
      <c r="A90" s="396"/>
      <c r="B90" s="396"/>
      <c r="C90" s="397"/>
      <c r="D90" s="397"/>
      <c r="E90" s="405"/>
      <c r="F90" s="397"/>
      <c r="G90" s="397"/>
      <c r="H90" s="406"/>
      <c r="I90" s="406"/>
      <c r="J90" s="406"/>
      <c r="K90" s="406"/>
      <c r="L90" s="394"/>
      <c r="M90" s="395"/>
      <c r="N90" s="395"/>
      <c r="O90" s="395"/>
      <c r="P90" s="395"/>
      <c r="Q90" s="395"/>
      <c r="R90" s="395"/>
      <c r="S90" s="395"/>
      <c r="T90" s="401"/>
      <c r="U90" s="402"/>
      <c r="V90" s="401"/>
    </row>
    <row r="91" spans="1:22" s="403" customFormat="1">
      <c r="A91" s="396"/>
      <c r="B91" s="396"/>
      <c r="C91" s="397"/>
      <c r="D91" s="397"/>
      <c r="E91" s="405"/>
      <c r="F91" s="397"/>
      <c r="G91" s="397"/>
      <c r="H91" s="406"/>
      <c r="I91" s="406"/>
      <c r="J91" s="406"/>
      <c r="K91" s="406"/>
      <c r="L91" s="394"/>
      <c r="M91" s="395"/>
      <c r="N91" s="395"/>
      <c r="O91" s="395"/>
      <c r="P91" s="395"/>
      <c r="Q91" s="395"/>
      <c r="R91" s="395"/>
      <c r="S91" s="395"/>
      <c r="T91" s="401"/>
      <c r="U91" s="402"/>
      <c r="V91" s="401"/>
    </row>
    <row r="92" spans="1:22" s="403" customFormat="1">
      <c r="A92" s="396"/>
      <c r="B92" s="407">
        <v>103230671914</v>
      </c>
      <c r="C92" s="397"/>
      <c r="D92" s="397"/>
      <c r="E92" s="405"/>
      <c r="F92" s="397"/>
      <c r="G92" s="397"/>
      <c r="H92" s="406"/>
      <c r="I92" s="406"/>
      <c r="J92" s="406"/>
      <c r="K92" s="406"/>
      <c r="L92" s="394"/>
      <c r="M92" s="395"/>
      <c r="N92" s="395"/>
      <c r="O92" s="395"/>
      <c r="P92" s="395"/>
      <c r="Q92" s="395"/>
      <c r="R92" s="395"/>
      <c r="S92" s="395"/>
      <c r="T92" s="401"/>
      <c r="U92" s="402"/>
      <c r="V92" s="401"/>
    </row>
    <row r="93" spans="1:22" s="403" customFormat="1">
      <c r="A93" s="396"/>
      <c r="B93" s="396"/>
      <c r="C93" s="397"/>
      <c r="D93" s="397"/>
      <c r="E93" s="405"/>
      <c r="F93" s="397"/>
      <c r="G93" s="397"/>
      <c r="H93" s="406"/>
      <c r="I93" s="406"/>
      <c r="J93" s="406"/>
      <c r="K93" s="406"/>
      <c r="L93" s="394"/>
      <c r="M93" s="395"/>
      <c r="N93" s="395"/>
      <c r="O93" s="395"/>
      <c r="P93" s="395"/>
      <c r="Q93" s="395"/>
      <c r="R93" s="395"/>
      <c r="S93" s="395"/>
      <c r="T93" s="401"/>
      <c r="U93" s="402"/>
      <c r="V93" s="401"/>
    </row>
    <row r="94" spans="1:22" s="403" customFormat="1">
      <c r="A94" s="396"/>
      <c r="B94" s="408">
        <f>+B89-B92</f>
        <v>0</v>
      </c>
      <c r="C94" s="397"/>
      <c r="D94" s="397"/>
      <c r="E94" s="405"/>
      <c r="F94" s="397"/>
      <c r="G94" s="397"/>
      <c r="H94" s="406"/>
      <c r="I94" s="406"/>
      <c r="J94" s="406"/>
      <c r="K94" s="406"/>
      <c r="L94" s="394"/>
      <c r="M94" s="395"/>
      <c r="N94" s="395"/>
      <c r="O94" s="395"/>
      <c r="P94" s="395"/>
      <c r="Q94" s="395"/>
      <c r="R94" s="395"/>
      <c r="S94" s="395"/>
      <c r="T94" s="401"/>
      <c r="U94" s="402"/>
      <c r="V94" s="401"/>
    </row>
    <row r="95" spans="1:22" s="403" customFormat="1">
      <c r="A95" s="396"/>
      <c r="B95" s="404">
        <v>103230671914</v>
      </c>
      <c r="C95" s="397"/>
      <c r="D95" s="397"/>
      <c r="E95" s="405"/>
      <c r="F95" s="397"/>
      <c r="G95" s="397"/>
      <c r="H95" s="406"/>
      <c r="I95" s="406"/>
      <c r="J95" s="406"/>
      <c r="K95" s="406"/>
      <c r="L95" s="394"/>
      <c r="M95" s="395"/>
      <c r="N95" s="395"/>
      <c r="O95" s="395"/>
      <c r="P95" s="395"/>
      <c r="Q95" s="395"/>
      <c r="R95" s="395"/>
      <c r="S95" s="395"/>
      <c r="T95" s="401"/>
      <c r="U95" s="402"/>
      <c r="V95" s="401"/>
    </row>
    <row r="96" spans="1:22" s="403" customFormat="1">
      <c r="A96" s="396"/>
      <c r="B96" s="396"/>
      <c r="C96" s="397"/>
      <c r="D96" s="397"/>
      <c r="E96" s="405"/>
      <c r="F96" s="397"/>
      <c r="G96" s="397"/>
      <c r="H96" s="406"/>
      <c r="I96" s="406"/>
      <c r="J96" s="406"/>
      <c r="K96" s="406"/>
      <c r="L96" s="394"/>
      <c r="M96" s="395"/>
      <c r="N96" s="395"/>
      <c r="O96" s="395"/>
      <c r="P96" s="395"/>
      <c r="Q96" s="395"/>
      <c r="R96" s="395"/>
      <c r="S96" s="395"/>
      <c r="T96" s="401"/>
      <c r="U96" s="402"/>
      <c r="V96" s="401"/>
    </row>
    <row r="97" spans="1:22" s="403" customFormat="1">
      <c r="A97" s="396"/>
      <c r="B97" s="404">
        <f>+B89-B95</f>
        <v>0</v>
      </c>
      <c r="C97" s="397"/>
      <c r="D97" s="397"/>
      <c r="E97" s="405"/>
      <c r="F97" s="397"/>
      <c r="G97" s="397"/>
      <c r="H97" s="406"/>
      <c r="I97" s="406"/>
      <c r="J97" s="406"/>
      <c r="K97" s="406"/>
      <c r="L97" s="394"/>
      <c r="M97" s="395"/>
      <c r="N97" s="395"/>
      <c r="O97" s="395"/>
      <c r="P97" s="395"/>
      <c r="Q97" s="395"/>
      <c r="R97" s="395"/>
      <c r="S97" s="395"/>
      <c r="T97" s="401"/>
      <c r="U97" s="402"/>
      <c r="V97" s="401"/>
    </row>
    <row r="98" spans="1:22" s="403" customFormat="1">
      <c r="A98" s="396"/>
      <c r="B98" s="396"/>
      <c r="C98" s="397"/>
      <c r="D98" s="397"/>
      <c r="E98" s="405"/>
      <c r="F98" s="397"/>
      <c r="G98" s="397"/>
      <c r="H98" s="406"/>
      <c r="I98" s="406"/>
      <c r="J98" s="406"/>
      <c r="K98" s="406"/>
      <c r="L98" s="394"/>
      <c r="M98" s="395"/>
      <c r="N98" s="395"/>
      <c r="O98" s="395"/>
      <c r="P98" s="395"/>
      <c r="Q98" s="395"/>
      <c r="R98" s="395"/>
      <c r="S98" s="395"/>
      <c r="T98" s="401"/>
      <c r="U98" s="402"/>
      <c r="V98" s="401"/>
    </row>
    <row r="99" spans="1:22" s="403" customFormat="1">
      <c r="A99" s="396"/>
      <c r="B99" s="396"/>
      <c r="C99" s="397"/>
      <c r="D99" s="397"/>
      <c r="E99" s="405"/>
      <c r="F99" s="397"/>
      <c r="G99" s="397"/>
      <c r="H99" s="406"/>
      <c r="I99" s="406"/>
      <c r="J99" s="406"/>
      <c r="K99" s="406"/>
      <c r="L99" s="394"/>
      <c r="M99" s="395"/>
      <c r="N99" s="395"/>
      <c r="O99" s="395"/>
      <c r="P99" s="395"/>
      <c r="Q99" s="395"/>
      <c r="R99" s="395"/>
      <c r="S99" s="395"/>
      <c r="T99" s="401"/>
      <c r="U99" s="402"/>
      <c r="V99" s="401"/>
    </row>
    <row r="100" spans="1:22" s="403" customFormat="1">
      <c r="A100" s="396"/>
      <c r="B100" s="396"/>
      <c r="C100" s="397"/>
      <c r="D100" s="397"/>
      <c r="E100" s="405"/>
      <c r="F100" s="397"/>
      <c r="G100" s="397"/>
      <c r="H100" s="406"/>
      <c r="I100" s="406"/>
      <c r="J100" s="406"/>
      <c r="K100" s="406"/>
      <c r="L100" s="394"/>
      <c r="M100" s="395"/>
      <c r="N100" s="395"/>
      <c r="O100" s="395"/>
      <c r="P100" s="395"/>
      <c r="Q100" s="395"/>
      <c r="R100" s="395"/>
      <c r="S100" s="395"/>
      <c r="T100" s="401"/>
      <c r="U100" s="402"/>
      <c r="V100" s="401"/>
    </row>
  </sheetData>
  <sheetProtection formatCells="0" formatColumns="0" formatRows="0" insertColumns="0" insertRows="0" insertHyperlinks="0" deleteColumns="0" deleteRows="0" sort="0" autoFilter="0" pivotTables="0"/>
  <mergeCells count="16">
    <mergeCell ref="D79:G79"/>
    <mergeCell ref="D80:G80"/>
    <mergeCell ref="D81:G81"/>
    <mergeCell ref="D82:G82"/>
    <mergeCell ref="A5:G5"/>
    <mergeCell ref="A6:G6"/>
    <mergeCell ref="A7:G7"/>
    <mergeCell ref="A8:G8"/>
    <mergeCell ref="A9:G9"/>
    <mergeCell ref="F10:G10"/>
    <mergeCell ref="C4:G4"/>
    <mergeCell ref="A1:B1"/>
    <mergeCell ref="C1:G1"/>
    <mergeCell ref="A2:B2"/>
    <mergeCell ref="C2:G2"/>
    <mergeCell ref="C3:G3"/>
  </mergeCells>
  <pageMargins left="0.42" right="0" top="0.70866141732283472" bottom="0.76" header="0.31496062992125984" footer="0.31496062992125984"/>
  <pageSetup paperSize="9" scale="91" orientation="portrait" r:id="rId1"/>
  <headerFooter scaleWithDoc="0" alignWithMargins="0"/>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60"/>
  <sheetViews>
    <sheetView topLeftCell="A3" workbookViewId="0">
      <pane xSplit="3" ySplit="5" topLeftCell="D8" activePane="bottomRight" state="frozen"/>
      <selection activeCell="A3" sqref="A3"/>
      <selection pane="topRight" activeCell="D3" sqref="D3"/>
      <selection pane="bottomLeft" activeCell="A8" sqref="A8"/>
      <selection pane="bottomRight" activeCell="F222" sqref="F222"/>
    </sheetView>
  </sheetViews>
  <sheetFormatPr defaultColWidth="10.28515625" defaultRowHeight="15"/>
  <cols>
    <col min="1" max="1" width="6" style="1" customWidth="1"/>
    <col min="2" max="2" width="55.28515625" style="1" customWidth="1"/>
    <col min="3" max="3" width="8.28515625" style="7" customWidth="1"/>
    <col min="4" max="4" width="8" style="6" customWidth="1"/>
    <col min="5" max="5" width="7.85546875" style="6" customWidth="1"/>
    <col min="6" max="6" width="8.28515625" style="8" customWidth="1"/>
    <col min="7" max="7" width="6.28515625" style="6" customWidth="1"/>
    <col min="8" max="8" width="6" style="6" customWidth="1"/>
    <col min="9" max="9" width="6.140625" style="6" customWidth="1"/>
    <col min="10" max="10" width="6.7109375" style="6" customWidth="1"/>
    <col min="11" max="11" width="7.140625" style="6" customWidth="1"/>
    <col min="12" max="13" width="6.7109375" style="6" customWidth="1"/>
    <col min="14" max="14" width="8.28515625" style="6" customWidth="1"/>
    <col min="15" max="15" width="8" style="6" customWidth="1"/>
    <col min="16" max="16" width="7.140625" style="6" customWidth="1"/>
    <col min="17" max="17" width="7.5703125" style="6" customWidth="1"/>
    <col min="18" max="18" width="6.42578125" style="6" customWidth="1"/>
    <col min="19" max="19" width="7.42578125" style="6" customWidth="1"/>
    <col min="20" max="21" width="7.140625" style="6" customWidth="1"/>
    <col min="22" max="22" width="8" style="6" customWidth="1"/>
    <col min="23" max="23" width="6" style="6" customWidth="1"/>
    <col min="24" max="24" width="6.42578125" style="6" customWidth="1"/>
    <col min="25" max="25" width="36.28515625" style="1" customWidth="1"/>
    <col min="26" max="16384" width="10.28515625" style="1"/>
  </cols>
  <sheetData>
    <row r="1" spans="1:25" ht="18.75">
      <c r="B1" s="2"/>
      <c r="C1" s="2"/>
      <c r="D1" s="648" t="s">
        <v>111</v>
      </c>
      <c r="E1" s="648"/>
      <c r="F1" s="648"/>
      <c r="G1" s="648"/>
      <c r="H1" s="648"/>
      <c r="I1" s="648"/>
      <c r="J1" s="648"/>
      <c r="K1" s="648"/>
      <c r="L1" s="648"/>
      <c r="M1" s="648"/>
      <c r="N1" s="648"/>
      <c r="O1" s="648"/>
      <c r="P1" s="648"/>
      <c r="Q1" s="648"/>
      <c r="R1" s="2"/>
      <c r="S1" s="2"/>
      <c r="T1" s="2"/>
      <c r="U1" s="2"/>
      <c r="V1" s="2"/>
      <c r="W1" s="2"/>
      <c r="X1" s="2"/>
      <c r="Y1" s="2"/>
    </row>
    <row r="2" spans="1:25" s="3" customFormat="1" ht="42.75" customHeight="1">
      <c r="B2" s="4"/>
      <c r="C2" s="4"/>
      <c r="D2" s="649" t="s">
        <v>112</v>
      </c>
      <c r="E2" s="649"/>
      <c r="F2" s="649"/>
      <c r="G2" s="649"/>
      <c r="H2" s="649"/>
      <c r="I2" s="649"/>
      <c r="J2" s="649"/>
      <c r="K2" s="649"/>
      <c r="L2" s="649"/>
      <c r="M2" s="649"/>
      <c r="N2" s="649"/>
      <c r="O2" s="649"/>
      <c r="P2" s="649"/>
      <c r="Q2" s="649"/>
      <c r="R2" s="4"/>
      <c r="S2" s="4"/>
      <c r="T2" s="4"/>
      <c r="U2" s="4"/>
      <c r="V2" s="4"/>
      <c r="W2" s="4"/>
      <c r="X2" s="4"/>
      <c r="Y2" s="4"/>
    </row>
    <row r="3" spans="1:25" ht="48.75" customHeight="1">
      <c r="B3" s="5"/>
      <c r="C3" s="5"/>
      <c r="D3" s="650" t="s">
        <v>113</v>
      </c>
      <c r="E3" s="650"/>
      <c r="F3" s="650"/>
      <c r="G3" s="650"/>
      <c r="H3" s="650"/>
      <c r="I3" s="650"/>
      <c r="J3" s="650"/>
      <c r="K3" s="650"/>
      <c r="L3" s="650"/>
      <c r="M3" s="650"/>
      <c r="N3" s="650"/>
      <c r="O3" s="650"/>
      <c r="P3" s="650"/>
      <c r="Q3" s="650"/>
      <c r="R3" s="5"/>
      <c r="S3" s="5"/>
      <c r="T3" s="5"/>
      <c r="U3" s="5"/>
      <c r="V3" s="5"/>
      <c r="W3" s="5"/>
      <c r="X3" s="5"/>
      <c r="Y3" s="5"/>
    </row>
    <row r="4" spans="1:25">
      <c r="B4" s="6"/>
      <c r="Q4" s="9" t="s">
        <v>114</v>
      </c>
    </row>
    <row r="5" spans="1:25" s="10" customFormat="1">
      <c r="A5" s="645" t="s">
        <v>2</v>
      </c>
      <c r="B5" s="645" t="s">
        <v>115</v>
      </c>
      <c r="C5" s="651" t="s">
        <v>116</v>
      </c>
      <c r="D5" s="641" t="s">
        <v>117</v>
      </c>
      <c r="E5" s="641" t="s">
        <v>118</v>
      </c>
      <c r="F5" s="643" t="s">
        <v>119</v>
      </c>
      <c r="G5" s="647"/>
      <c r="H5" s="647"/>
      <c r="I5" s="644"/>
      <c r="J5" s="641" t="s">
        <v>120</v>
      </c>
      <c r="K5" s="643" t="s">
        <v>119</v>
      </c>
      <c r="L5" s="647"/>
      <c r="M5" s="644"/>
      <c r="N5" s="641" t="s">
        <v>121</v>
      </c>
      <c r="O5" s="641" t="s">
        <v>122</v>
      </c>
      <c r="P5" s="643" t="s">
        <v>119</v>
      </c>
      <c r="Q5" s="644"/>
      <c r="R5" s="641" t="s">
        <v>123</v>
      </c>
      <c r="S5" s="641" t="s">
        <v>124</v>
      </c>
      <c r="T5" s="641" t="s">
        <v>125</v>
      </c>
      <c r="U5" s="641" t="s">
        <v>126</v>
      </c>
      <c r="V5" s="641" t="s">
        <v>127</v>
      </c>
      <c r="W5" s="643" t="s">
        <v>119</v>
      </c>
      <c r="X5" s="644"/>
      <c r="Y5" s="645" t="s">
        <v>128</v>
      </c>
    </row>
    <row r="6" spans="1:25" s="10" customFormat="1" ht="80.25" customHeight="1">
      <c r="A6" s="646"/>
      <c r="B6" s="646"/>
      <c r="C6" s="652"/>
      <c r="D6" s="642"/>
      <c r="E6" s="642"/>
      <c r="F6" s="11" t="s">
        <v>129</v>
      </c>
      <c r="G6" s="12" t="s">
        <v>130</v>
      </c>
      <c r="H6" s="12" t="s">
        <v>131</v>
      </c>
      <c r="I6" s="12" t="s">
        <v>132</v>
      </c>
      <c r="J6" s="642"/>
      <c r="K6" s="12" t="s">
        <v>133</v>
      </c>
      <c r="L6" s="12" t="s">
        <v>134</v>
      </c>
      <c r="M6" s="12" t="s">
        <v>135</v>
      </c>
      <c r="N6" s="642"/>
      <c r="O6" s="642"/>
      <c r="P6" s="12" t="s">
        <v>136</v>
      </c>
      <c r="Q6" s="12" t="s">
        <v>137</v>
      </c>
      <c r="R6" s="642"/>
      <c r="S6" s="642"/>
      <c r="T6" s="642"/>
      <c r="U6" s="642"/>
      <c r="V6" s="642"/>
      <c r="W6" s="12" t="s">
        <v>138</v>
      </c>
      <c r="X6" s="12" t="s">
        <v>139</v>
      </c>
      <c r="Y6" s="646"/>
    </row>
    <row r="7" spans="1:25" s="19" customFormat="1" ht="40.5" customHeight="1">
      <c r="A7" s="13" t="s">
        <v>89</v>
      </c>
      <c r="B7" s="13" t="s">
        <v>68</v>
      </c>
      <c r="C7" s="14" t="s">
        <v>109</v>
      </c>
      <c r="D7" s="15" t="s">
        <v>140</v>
      </c>
      <c r="E7" s="15" t="s">
        <v>141</v>
      </c>
      <c r="F7" s="16" t="s">
        <v>142</v>
      </c>
      <c r="G7" s="17" t="s">
        <v>143</v>
      </c>
      <c r="H7" s="17" t="s">
        <v>144</v>
      </c>
      <c r="I7" s="17" t="s">
        <v>145</v>
      </c>
      <c r="J7" s="15" t="s">
        <v>146</v>
      </c>
      <c r="K7" s="17" t="s">
        <v>147</v>
      </c>
      <c r="L7" s="17" t="s">
        <v>148</v>
      </c>
      <c r="M7" s="17" t="s">
        <v>149</v>
      </c>
      <c r="N7" s="18">
        <v>4</v>
      </c>
      <c r="O7" s="15" t="s">
        <v>150</v>
      </c>
      <c r="P7" s="18" t="s">
        <v>151</v>
      </c>
      <c r="Q7" s="18" t="s">
        <v>152</v>
      </c>
      <c r="R7" s="18">
        <v>6</v>
      </c>
      <c r="S7" s="18">
        <v>7</v>
      </c>
      <c r="T7" s="18">
        <v>8</v>
      </c>
      <c r="U7" s="18">
        <v>9</v>
      </c>
      <c r="V7" s="15" t="s">
        <v>153</v>
      </c>
      <c r="W7" s="18" t="s">
        <v>154</v>
      </c>
      <c r="X7" s="18" t="s">
        <v>155</v>
      </c>
      <c r="Y7" s="13">
        <v>11</v>
      </c>
    </row>
    <row r="8" spans="1:25" s="25" customFormat="1" ht="28.5" customHeight="1">
      <c r="A8" s="20"/>
      <c r="B8" s="21" t="s">
        <v>156</v>
      </c>
      <c r="C8" s="22"/>
      <c r="D8" s="23">
        <f>IF(D9=D53,D9,0)</f>
        <v>29980</v>
      </c>
      <c r="E8" s="23">
        <f t="shared" ref="E8:X8" si="0">IF(E9=E53,E9,0)</f>
        <v>2419</v>
      </c>
      <c r="F8" s="24">
        <f t="shared" si="0"/>
        <v>1942</v>
      </c>
      <c r="G8" s="23">
        <f t="shared" si="0"/>
        <v>20</v>
      </c>
      <c r="H8" s="23">
        <f t="shared" si="0"/>
        <v>285</v>
      </c>
      <c r="I8" s="23">
        <f t="shared" si="0"/>
        <v>172</v>
      </c>
      <c r="J8" s="23">
        <f t="shared" si="0"/>
        <v>3640</v>
      </c>
      <c r="K8" s="23">
        <f t="shared" si="0"/>
        <v>628</v>
      </c>
      <c r="L8" s="23">
        <f t="shared" si="0"/>
        <v>3000</v>
      </c>
      <c r="M8" s="23">
        <f t="shared" si="0"/>
        <v>12</v>
      </c>
      <c r="N8" s="23">
        <f t="shared" si="0"/>
        <v>70</v>
      </c>
      <c r="O8" s="23">
        <f t="shared" si="0"/>
        <v>10590</v>
      </c>
      <c r="P8" s="23">
        <f t="shared" si="0"/>
        <v>8781</v>
      </c>
      <c r="Q8" s="23">
        <f t="shared" si="0"/>
        <v>1809</v>
      </c>
      <c r="R8" s="23">
        <f t="shared" si="0"/>
        <v>247</v>
      </c>
      <c r="S8" s="23">
        <f t="shared" si="0"/>
        <v>8938</v>
      </c>
      <c r="T8" s="23">
        <f t="shared" si="0"/>
        <v>233</v>
      </c>
      <c r="U8" s="23">
        <f t="shared" si="0"/>
        <v>3429</v>
      </c>
      <c r="V8" s="23">
        <f t="shared" si="0"/>
        <v>414</v>
      </c>
      <c r="W8" s="23">
        <f t="shared" si="0"/>
        <v>386</v>
      </c>
      <c r="X8" s="23">
        <f t="shared" si="0"/>
        <v>28</v>
      </c>
      <c r="Y8" s="20"/>
    </row>
    <row r="9" spans="1:25" s="32" customFormat="1" ht="27.75" hidden="1" customHeight="1">
      <c r="A9" s="26" t="s">
        <v>11</v>
      </c>
      <c r="B9" s="27" t="s">
        <v>157</v>
      </c>
      <c r="C9" s="28"/>
      <c r="D9" s="29">
        <f>D10+D23+D32</f>
        <v>29980</v>
      </c>
      <c r="E9" s="29">
        <f t="shared" ref="E9:X9" si="1">E10+E23+E32</f>
        <v>2419</v>
      </c>
      <c r="F9" s="30">
        <f t="shared" si="1"/>
        <v>1942</v>
      </c>
      <c r="G9" s="29">
        <f t="shared" si="1"/>
        <v>20</v>
      </c>
      <c r="H9" s="29">
        <f t="shared" si="1"/>
        <v>285</v>
      </c>
      <c r="I9" s="29">
        <f t="shared" si="1"/>
        <v>172</v>
      </c>
      <c r="J9" s="29">
        <f t="shared" si="1"/>
        <v>3640</v>
      </c>
      <c r="K9" s="29">
        <f t="shared" si="1"/>
        <v>628</v>
      </c>
      <c r="L9" s="29">
        <f t="shared" si="1"/>
        <v>3000</v>
      </c>
      <c r="M9" s="29">
        <f t="shared" si="1"/>
        <v>12</v>
      </c>
      <c r="N9" s="29">
        <f t="shared" si="1"/>
        <v>70</v>
      </c>
      <c r="O9" s="29">
        <f t="shared" si="1"/>
        <v>10590</v>
      </c>
      <c r="P9" s="29">
        <f t="shared" si="1"/>
        <v>8781</v>
      </c>
      <c r="Q9" s="29">
        <f t="shared" si="1"/>
        <v>1809</v>
      </c>
      <c r="R9" s="29">
        <f t="shared" si="1"/>
        <v>247</v>
      </c>
      <c r="S9" s="29">
        <f t="shared" si="1"/>
        <v>8938</v>
      </c>
      <c r="T9" s="29">
        <f t="shared" si="1"/>
        <v>233</v>
      </c>
      <c r="U9" s="29">
        <f t="shared" si="1"/>
        <v>3429</v>
      </c>
      <c r="V9" s="29">
        <f t="shared" si="1"/>
        <v>414</v>
      </c>
      <c r="W9" s="29">
        <f t="shared" si="1"/>
        <v>386</v>
      </c>
      <c r="X9" s="29">
        <f t="shared" si="1"/>
        <v>28</v>
      </c>
      <c r="Y9" s="31"/>
    </row>
    <row r="10" spans="1:25" s="32" customFormat="1" ht="28.5" hidden="1" customHeight="1">
      <c r="A10" s="31" t="s">
        <v>89</v>
      </c>
      <c r="B10" s="33" t="s">
        <v>158</v>
      </c>
      <c r="C10" s="34" t="s">
        <v>159</v>
      </c>
      <c r="D10" s="29">
        <f>D11+D14+D17+D20</f>
        <v>10745</v>
      </c>
      <c r="E10" s="29">
        <f t="shared" ref="E10:X10" si="2">E11+E14+E17+E20</f>
        <v>1288</v>
      </c>
      <c r="F10" s="30">
        <f t="shared" si="2"/>
        <v>1288</v>
      </c>
      <c r="G10" s="29">
        <f t="shared" si="2"/>
        <v>0</v>
      </c>
      <c r="H10" s="29">
        <f t="shared" si="2"/>
        <v>0</v>
      </c>
      <c r="I10" s="29">
        <f t="shared" si="2"/>
        <v>0</v>
      </c>
      <c r="J10" s="29">
        <f t="shared" si="2"/>
        <v>0</v>
      </c>
      <c r="K10" s="29">
        <f t="shared" si="2"/>
        <v>0</v>
      </c>
      <c r="L10" s="29">
        <f t="shared" si="2"/>
        <v>0</v>
      </c>
      <c r="M10" s="29">
        <f t="shared" si="2"/>
        <v>0</v>
      </c>
      <c r="N10" s="29">
        <f t="shared" si="2"/>
        <v>0</v>
      </c>
      <c r="O10" s="29">
        <f t="shared" si="2"/>
        <v>1809</v>
      </c>
      <c r="P10" s="29">
        <f t="shared" si="2"/>
        <v>0</v>
      </c>
      <c r="Q10" s="29">
        <f t="shared" si="2"/>
        <v>1809</v>
      </c>
      <c r="R10" s="29">
        <f t="shared" si="2"/>
        <v>247</v>
      </c>
      <c r="S10" s="29">
        <f t="shared" si="2"/>
        <v>5407</v>
      </c>
      <c r="T10" s="29">
        <f t="shared" si="2"/>
        <v>0</v>
      </c>
      <c r="U10" s="29">
        <f t="shared" si="2"/>
        <v>1994</v>
      </c>
      <c r="V10" s="29">
        <f t="shared" si="2"/>
        <v>0</v>
      </c>
      <c r="W10" s="29">
        <f t="shared" si="2"/>
        <v>0</v>
      </c>
      <c r="X10" s="29">
        <f t="shared" si="2"/>
        <v>0</v>
      </c>
      <c r="Y10" s="31"/>
    </row>
    <row r="11" spans="1:25" s="40" customFormat="1" ht="25.5" hidden="1" customHeight="1">
      <c r="A11" s="35" t="s">
        <v>3</v>
      </c>
      <c r="B11" s="36" t="s">
        <v>160</v>
      </c>
      <c r="C11" s="37" t="s">
        <v>161</v>
      </c>
      <c r="D11" s="38">
        <f>SUM(D12:D13)</f>
        <v>247</v>
      </c>
      <c r="E11" s="38">
        <f t="shared" ref="E11:X11" si="3">SUM(E12:E13)</f>
        <v>0</v>
      </c>
      <c r="F11" s="39">
        <f t="shared" si="3"/>
        <v>0</v>
      </c>
      <c r="G11" s="38">
        <f t="shared" si="3"/>
        <v>0</v>
      </c>
      <c r="H11" s="38">
        <f t="shared" si="3"/>
        <v>0</v>
      </c>
      <c r="I11" s="38">
        <f t="shared" si="3"/>
        <v>0</v>
      </c>
      <c r="J11" s="38">
        <f t="shared" si="3"/>
        <v>0</v>
      </c>
      <c r="K11" s="38">
        <f t="shared" si="3"/>
        <v>0</v>
      </c>
      <c r="L11" s="38">
        <f t="shared" si="3"/>
        <v>0</v>
      </c>
      <c r="M11" s="38">
        <f t="shared" si="3"/>
        <v>0</v>
      </c>
      <c r="N11" s="38">
        <f t="shared" si="3"/>
        <v>0</v>
      </c>
      <c r="O11" s="38">
        <f t="shared" si="3"/>
        <v>0</v>
      </c>
      <c r="P11" s="38">
        <f t="shared" si="3"/>
        <v>0</v>
      </c>
      <c r="Q11" s="38">
        <f t="shared" si="3"/>
        <v>0</v>
      </c>
      <c r="R11" s="38">
        <f t="shared" si="3"/>
        <v>247</v>
      </c>
      <c r="S11" s="38">
        <f t="shared" si="3"/>
        <v>0</v>
      </c>
      <c r="T11" s="38">
        <f t="shared" si="3"/>
        <v>0</v>
      </c>
      <c r="U11" s="38">
        <f t="shared" si="3"/>
        <v>0</v>
      </c>
      <c r="V11" s="38">
        <f t="shared" si="3"/>
        <v>0</v>
      </c>
      <c r="W11" s="38">
        <f t="shared" si="3"/>
        <v>0</v>
      </c>
      <c r="X11" s="38">
        <f t="shared" si="3"/>
        <v>0</v>
      </c>
      <c r="Y11" s="35"/>
    </row>
    <row r="12" spans="1:25" s="32" customFormat="1" ht="23.25" hidden="1" customHeight="1">
      <c r="A12" s="41">
        <v>1</v>
      </c>
      <c r="B12" s="42" t="s">
        <v>162</v>
      </c>
      <c r="C12" s="28"/>
      <c r="D12" s="43">
        <f t="shared" ref="D12:D13" si="4">E12+J12+N12+O12+SUM(R12:V12)</f>
        <v>247</v>
      </c>
      <c r="E12" s="44">
        <f t="shared" ref="E12:E13" si="5">SUM(F12:I12)</f>
        <v>0</v>
      </c>
      <c r="F12" s="45">
        <f>F93+F246</f>
        <v>0</v>
      </c>
      <c r="G12" s="46">
        <f t="shared" ref="G12:X12" si="6">G93+G246</f>
        <v>0</v>
      </c>
      <c r="H12" s="46">
        <f t="shared" si="6"/>
        <v>0</v>
      </c>
      <c r="I12" s="46">
        <f t="shared" si="6"/>
        <v>0</v>
      </c>
      <c r="J12" s="44">
        <f t="shared" ref="J12:J13" si="7">SUM(K12:M12)</f>
        <v>0</v>
      </c>
      <c r="K12" s="46">
        <f t="shared" si="6"/>
        <v>0</v>
      </c>
      <c r="L12" s="46">
        <f t="shared" si="6"/>
        <v>0</v>
      </c>
      <c r="M12" s="46">
        <f t="shared" si="6"/>
        <v>0</v>
      </c>
      <c r="N12" s="46">
        <f t="shared" si="6"/>
        <v>0</v>
      </c>
      <c r="O12" s="44">
        <f t="shared" ref="O12:O13" si="8">SUM(P12:Q12)</f>
        <v>0</v>
      </c>
      <c r="P12" s="46">
        <f t="shared" si="6"/>
        <v>0</v>
      </c>
      <c r="Q12" s="46">
        <f t="shared" si="6"/>
        <v>0</v>
      </c>
      <c r="R12" s="46">
        <f t="shared" si="6"/>
        <v>247</v>
      </c>
      <c r="S12" s="46">
        <f t="shared" si="6"/>
        <v>0</v>
      </c>
      <c r="T12" s="46">
        <f t="shared" si="6"/>
        <v>0</v>
      </c>
      <c r="U12" s="46">
        <f t="shared" si="6"/>
        <v>0</v>
      </c>
      <c r="V12" s="44">
        <f t="shared" ref="V12:V13" si="9">SUM(W12:X12)</f>
        <v>0</v>
      </c>
      <c r="W12" s="46">
        <f t="shared" si="6"/>
        <v>0</v>
      </c>
      <c r="X12" s="46">
        <f t="shared" si="6"/>
        <v>0</v>
      </c>
      <c r="Y12" s="31"/>
    </row>
    <row r="13" spans="1:25" s="32" customFormat="1" ht="15.75" hidden="1">
      <c r="A13" s="41">
        <v>2</v>
      </c>
      <c r="B13" s="42"/>
      <c r="C13" s="28"/>
      <c r="D13" s="43">
        <f t="shared" si="4"/>
        <v>0</v>
      </c>
      <c r="E13" s="44">
        <f t="shared" si="5"/>
        <v>0</v>
      </c>
      <c r="F13" s="47"/>
      <c r="G13" s="48"/>
      <c r="H13" s="48"/>
      <c r="I13" s="48"/>
      <c r="J13" s="44">
        <f t="shared" si="7"/>
        <v>0</v>
      </c>
      <c r="K13" s="48"/>
      <c r="L13" s="48"/>
      <c r="M13" s="48"/>
      <c r="N13" s="48"/>
      <c r="O13" s="44">
        <f t="shared" si="8"/>
        <v>0</v>
      </c>
      <c r="P13" s="48"/>
      <c r="Q13" s="48"/>
      <c r="R13" s="48"/>
      <c r="S13" s="48"/>
      <c r="T13" s="48"/>
      <c r="U13" s="48"/>
      <c r="V13" s="44">
        <f t="shared" si="9"/>
        <v>0</v>
      </c>
      <c r="W13" s="48"/>
      <c r="X13" s="48"/>
      <c r="Y13" s="31"/>
    </row>
    <row r="14" spans="1:25" s="40" customFormat="1" ht="36.75" hidden="1" customHeight="1">
      <c r="A14" s="35" t="s">
        <v>5</v>
      </c>
      <c r="B14" s="36" t="s">
        <v>163</v>
      </c>
      <c r="C14" s="37" t="s">
        <v>164</v>
      </c>
      <c r="D14" s="38">
        <f>SUM(D15:D16)</f>
        <v>3803</v>
      </c>
      <c r="E14" s="38">
        <f t="shared" ref="E14:X14" si="10">SUM(E15:E16)</f>
        <v>0</v>
      </c>
      <c r="F14" s="39">
        <f t="shared" si="10"/>
        <v>0</v>
      </c>
      <c r="G14" s="38">
        <f t="shared" si="10"/>
        <v>0</v>
      </c>
      <c r="H14" s="38">
        <f t="shared" si="10"/>
        <v>0</v>
      </c>
      <c r="I14" s="38">
        <f t="shared" si="10"/>
        <v>0</v>
      </c>
      <c r="J14" s="38">
        <f t="shared" si="10"/>
        <v>0</v>
      </c>
      <c r="K14" s="38">
        <f t="shared" si="10"/>
        <v>0</v>
      </c>
      <c r="L14" s="38">
        <f t="shared" si="10"/>
        <v>0</v>
      </c>
      <c r="M14" s="38">
        <f t="shared" si="10"/>
        <v>0</v>
      </c>
      <c r="N14" s="38">
        <f t="shared" si="10"/>
        <v>0</v>
      </c>
      <c r="O14" s="38">
        <f t="shared" si="10"/>
        <v>1809</v>
      </c>
      <c r="P14" s="38">
        <f t="shared" si="10"/>
        <v>0</v>
      </c>
      <c r="Q14" s="38">
        <f t="shared" si="10"/>
        <v>1809</v>
      </c>
      <c r="R14" s="38">
        <f t="shared" si="10"/>
        <v>0</v>
      </c>
      <c r="S14" s="38">
        <f t="shared" si="10"/>
        <v>0</v>
      </c>
      <c r="T14" s="38">
        <f t="shared" si="10"/>
        <v>0</v>
      </c>
      <c r="U14" s="38">
        <f t="shared" si="10"/>
        <v>1994</v>
      </c>
      <c r="V14" s="38">
        <f t="shared" si="10"/>
        <v>0</v>
      </c>
      <c r="W14" s="38">
        <f t="shared" si="10"/>
        <v>0</v>
      </c>
      <c r="X14" s="38">
        <f t="shared" si="10"/>
        <v>0</v>
      </c>
      <c r="Y14" s="35"/>
    </row>
    <row r="15" spans="1:25" s="32" customFormat="1" ht="39.75" hidden="1" customHeight="1">
      <c r="A15" s="41">
        <v>1</v>
      </c>
      <c r="B15" s="42" t="s">
        <v>165</v>
      </c>
      <c r="C15" s="28"/>
      <c r="D15" s="43">
        <f t="shared" ref="D15:D16" si="11">E15+J15+N15+O15+SUM(R15:V15)</f>
        <v>1809</v>
      </c>
      <c r="E15" s="44">
        <f t="shared" ref="E15:E16" si="12">SUM(F15:I15)</f>
        <v>0</v>
      </c>
      <c r="F15" s="45">
        <f>F100+F253</f>
        <v>0</v>
      </c>
      <c r="G15" s="46">
        <f t="shared" ref="G15:I16" si="13">G100+G253</f>
        <v>0</v>
      </c>
      <c r="H15" s="46">
        <f t="shared" si="13"/>
        <v>0</v>
      </c>
      <c r="I15" s="46">
        <f t="shared" si="13"/>
        <v>0</v>
      </c>
      <c r="J15" s="44">
        <f t="shared" ref="J15:J16" si="14">SUM(K15:M15)</f>
        <v>0</v>
      </c>
      <c r="K15" s="46">
        <f t="shared" ref="K15:N16" si="15">K100+K253</f>
        <v>0</v>
      </c>
      <c r="L15" s="46">
        <f t="shared" si="15"/>
        <v>0</v>
      </c>
      <c r="M15" s="46">
        <f t="shared" si="15"/>
        <v>0</v>
      </c>
      <c r="N15" s="46">
        <f t="shared" si="15"/>
        <v>0</v>
      </c>
      <c r="O15" s="44">
        <f t="shared" ref="O15:O16" si="16">SUM(P15:Q15)</f>
        <v>1809</v>
      </c>
      <c r="P15" s="46">
        <f t="shared" ref="P15:U16" si="17">P100+P253</f>
        <v>0</v>
      </c>
      <c r="Q15" s="46">
        <f t="shared" si="17"/>
        <v>1809</v>
      </c>
      <c r="R15" s="46">
        <f t="shared" si="17"/>
        <v>0</v>
      </c>
      <c r="S15" s="46">
        <f t="shared" si="17"/>
        <v>0</v>
      </c>
      <c r="T15" s="46">
        <f t="shared" si="17"/>
        <v>0</v>
      </c>
      <c r="U15" s="46">
        <f t="shared" si="17"/>
        <v>0</v>
      </c>
      <c r="V15" s="44">
        <f t="shared" ref="V15:V16" si="18">SUM(W15:X15)</f>
        <v>0</v>
      </c>
      <c r="W15" s="46">
        <f t="shared" ref="W15:X16" si="19">W100+W253</f>
        <v>0</v>
      </c>
      <c r="X15" s="46">
        <f t="shared" si="19"/>
        <v>0</v>
      </c>
      <c r="Y15" s="31"/>
    </row>
    <row r="16" spans="1:25" s="32" customFormat="1" ht="24" hidden="1" customHeight="1">
      <c r="A16" s="41">
        <v>2</v>
      </c>
      <c r="B16" s="42" t="s">
        <v>166</v>
      </c>
      <c r="C16" s="28"/>
      <c r="D16" s="43">
        <f t="shared" si="11"/>
        <v>1994</v>
      </c>
      <c r="E16" s="44">
        <f t="shared" si="12"/>
        <v>0</v>
      </c>
      <c r="F16" s="45">
        <f>F101+F254</f>
        <v>0</v>
      </c>
      <c r="G16" s="46">
        <f t="shared" si="13"/>
        <v>0</v>
      </c>
      <c r="H16" s="46">
        <f t="shared" si="13"/>
        <v>0</v>
      </c>
      <c r="I16" s="46">
        <f t="shared" si="13"/>
        <v>0</v>
      </c>
      <c r="J16" s="44">
        <f t="shared" si="14"/>
        <v>0</v>
      </c>
      <c r="K16" s="46">
        <f t="shared" si="15"/>
        <v>0</v>
      </c>
      <c r="L16" s="46">
        <f t="shared" si="15"/>
        <v>0</v>
      </c>
      <c r="M16" s="46">
        <f t="shared" si="15"/>
        <v>0</v>
      </c>
      <c r="N16" s="46">
        <f t="shared" si="15"/>
        <v>0</v>
      </c>
      <c r="O16" s="44">
        <f t="shared" si="16"/>
        <v>0</v>
      </c>
      <c r="P16" s="46">
        <f t="shared" si="17"/>
        <v>0</v>
      </c>
      <c r="Q16" s="46">
        <f t="shared" si="17"/>
        <v>0</v>
      </c>
      <c r="R16" s="46">
        <f t="shared" si="17"/>
        <v>0</v>
      </c>
      <c r="S16" s="46">
        <f t="shared" si="17"/>
        <v>0</v>
      </c>
      <c r="T16" s="46">
        <f t="shared" si="17"/>
        <v>0</v>
      </c>
      <c r="U16" s="46">
        <f t="shared" si="17"/>
        <v>1994</v>
      </c>
      <c r="V16" s="44">
        <f t="shared" si="18"/>
        <v>0</v>
      </c>
      <c r="W16" s="46">
        <f t="shared" si="19"/>
        <v>0</v>
      </c>
      <c r="X16" s="46">
        <f t="shared" si="19"/>
        <v>0</v>
      </c>
      <c r="Y16" s="31"/>
    </row>
    <row r="17" spans="1:25" s="40" customFormat="1" ht="24.75" hidden="1" customHeight="1">
      <c r="A17" s="35" t="s">
        <v>90</v>
      </c>
      <c r="B17" s="36" t="s">
        <v>167</v>
      </c>
      <c r="C17" s="37" t="s">
        <v>168</v>
      </c>
      <c r="D17" s="38">
        <f>SUM(D18:D19)</f>
        <v>5407</v>
      </c>
      <c r="E17" s="38">
        <f t="shared" ref="E17:X17" si="20">SUM(E18:E19)</f>
        <v>0</v>
      </c>
      <c r="F17" s="39">
        <f t="shared" si="20"/>
        <v>0</v>
      </c>
      <c r="G17" s="38">
        <f t="shared" si="20"/>
        <v>0</v>
      </c>
      <c r="H17" s="38">
        <f t="shared" si="20"/>
        <v>0</v>
      </c>
      <c r="I17" s="38">
        <f t="shared" si="20"/>
        <v>0</v>
      </c>
      <c r="J17" s="38">
        <f t="shared" si="20"/>
        <v>0</v>
      </c>
      <c r="K17" s="38">
        <f t="shared" si="20"/>
        <v>0</v>
      </c>
      <c r="L17" s="38">
        <f t="shared" si="20"/>
        <v>0</v>
      </c>
      <c r="M17" s="38">
        <f t="shared" si="20"/>
        <v>0</v>
      </c>
      <c r="N17" s="38">
        <f t="shared" si="20"/>
        <v>0</v>
      </c>
      <c r="O17" s="38">
        <f t="shared" si="20"/>
        <v>0</v>
      </c>
      <c r="P17" s="38">
        <f t="shared" si="20"/>
        <v>0</v>
      </c>
      <c r="Q17" s="38">
        <f t="shared" si="20"/>
        <v>0</v>
      </c>
      <c r="R17" s="38">
        <f t="shared" si="20"/>
        <v>0</v>
      </c>
      <c r="S17" s="38">
        <f t="shared" si="20"/>
        <v>5407</v>
      </c>
      <c r="T17" s="38">
        <f t="shared" si="20"/>
        <v>0</v>
      </c>
      <c r="U17" s="38">
        <f t="shared" si="20"/>
        <v>0</v>
      </c>
      <c r="V17" s="38">
        <f t="shared" si="20"/>
        <v>0</v>
      </c>
      <c r="W17" s="38">
        <f t="shared" si="20"/>
        <v>0</v>
      </c>
      <c r="X17" s="38">
        <f t="shared" si="20"/>
        <v>0</v>
      </c>
      <c r="Y17" s="35"/>
    </row>
    <row r="18" spans="1:25" s="32" customFormat="1" ht="25.5" hidden="1" customHeight="1">
      <c r="A18" s="41">
        <v>1</v>
      </c>
      <c r="B18" s="42" t="s">
        <v>169</v>
      </c>
      <c r="C18" s="28"/>
      <c r="D18" s="43">
        <f t="shared" ref="D18:D19" si="21">E18+J18+N18+O18+SUM(R18:V18)</f>
        <v>3996</v>
      </c>
      <c r="E18" s="44">
        <f t="shared" ref="E18:E19" si="22">SUM(F18:I18)</f>
        <v>0</v>
      </c>
      <c r="F18" s="45">
        <f>F137+F290</f>
        <v>0</v>
      </c>
      <c r="G18" s="46">
        <f t="shared" ref="G18:I18" si="23">G137+G290</f>
        <v>0</v>
      </c>
      <c r="H18" s="46">
        <f t="shared" si="23"/>
        <v>0</v>
      </c>
      <c r="I18" s="46">
        <f t="shared" si="23"/>
        <v>0</v>
      </c>
      <c r="J18" s="44">
        <f t="shared" ref="J18:J19" si="24">SUM(K18:M18)</f>
        <v>0</v>
      </c>
      <c r="K18" s="46">
        <f t="shared" ref="K18:N18" si="25">K137+K290</f>
        <v>0</v>
      </c>
      <c r="L18" s="46">
        <f t="shared" si="25"/>
        <v>0</v>
      </c>
      <c r="M18" s="46">
        <f t="shared" si="25"/>
        <v>0</v>
      </c>
      <c r="N18" s="46">
        <f t="shared" si="25"/>
        <v>0</v>
      </c>
      <c r="O18" s="44">
        <f t="shared" ref="O18:O19" si="26">SUM(P18:Q18)</f>
        <v>0</v>
      </c>
      <c r="P18" s="46">
        <f t="shared" ref="P18:U18" si="27">P137+P290</f>
        <v>0</v>
      </c>
      <c r="Q18" s="46">
        <f t="shared" si="27"/>
        <v>0</v>
      </c>
      <c r="R18" s="46">
        <f t="shared" si="27"/>
        <v>0</v>
      </c>
      <c r="S18" s="46">
        <f t="shared" si="27"/>
        <v>3996</v>
      </c>
      <c r="T18" s="46">
        <f t="shared" si="27"/>
        <v>0</v>
      </c>
      <c r="U18" s="46">
        <f t="shared" si="27"/>
        <v>0</v>
      </c>
      <c r="V18" s="44">
        <f t="shared" ref="V18:V19" si="28">SUM(W18:X18)</f>
        <v>0</v>
      </c>
      <c r="W18" s="46">
        <f t="shared" ref="W18:X18" si="29">W137+W290</f>
        <v>0</v>
      </c>
      <c r="X18" s="46">
        <f t="shared" si="29"/>
        <v>0</v>
      </c>
      <c r="Y18" s="31"/>
    </row>
    <row r="19" spans="1:25" s="32" customFormat="1" ht="24" hidden="1" customHeight="1">
      <c r="A19" s="41">
        <v>2</v>
      </c>
      <c r="B19" s="42" t="s">
        <v>170</v>
      </c>
      <c r="C19" s="28"/>
      <c r="D19" s="43">
        <f t="shared" si="21"/>
        <v>1411</v>
      </c>
      <c r="E19" s="44">
        <f t="shared" si="22"/>
        <v>0</v>
      </c>
      <c r="F19" s="45">
        <f>F103+F256</f>
        <v>0</v>
      </c>
      <c r="G19" s="46">
        <f t="shared" ref="G19:I19" si="30">G103+G256</f>
        <v>0</v>
      </c>
      <c r="H19" s="46">
        <f t="shared" si="30"/>
        <v>0</v>
      </c>
      <c r="I19" s="46">
        <f t="shared" si="30"/>
        <v>0</v>
      </c>
      <c r="J19" s="44">
        <f t="shared" si="24"/>
        <v>0</v>
      </c>
      <c r="K19" s="46">
        <f t="shared" ref="K19:N19" si="31">K103+K256</f>
        <v>0</v>
      </c>
      <c r="L19" s="46">
        <f t="shared" si="31"/>
        <v>0</v>
      </c>
      <c r="M19" s="46">
        <f t="shared" si="31"/>
        <v>0</v>
      </c>
      <c r="N19" s="46">
        <f t="shared" si="31"/>
        <v>0</v>
      </c>
      <c r="O19" s="44">
        <f t="shared" si="26"/>
        <v>0</v>
      </c>
      <c r="P19" s="46">
        <f t="shared" ref="P19:U19" si="32">P103+P256</f>
        <v>0</v>
      </c>
      <c r="Q19" s="46">
        <f t="shared" si="32"/>
        <v>0</v>
      </c>
      <c r="R19" s="46">
        <f t="shared" si="32"/>
        <v>0</v>
      </c>
      <c r="S19" s="46">
        <f t="shared" si="32"/>
        <v>1411</v>
      </c>
      <c r="T19" s="46">
        <f t="shared" si="32"/>
        <v>0</v>
      </c>
      <c r="U19" s="46">
        <f t="shared" si="32"/>
        <v>0</v>
      </c>
      <c r="V19" s="44">
        <f t="shared" si="28"/>
        <v>0</v>
      </c>
      <c r="W19" s="46">
        <f t="shared" ref="W19:X19" si="33">W103+W256</f>
        <v>0</v>
      </c>
      <c r="X19" s="46">
        <f t="shared" si="33"/>
        <v>0</v>
      </c>
      <c r="Y19" s="31"/>
    </row>
    <row r="20" spans="1:25" s="40" customFormat="1" ht="36.75" hidden="1" customHeight="1">
      <c r="A20" s="35" t="s">
        <v>101</v>
      </c>
      <c r="B20" s="36" t="s">
        <v>171</v>
      </c>
      <c r="C20" s="37" t="s">
        <v>172</v>
      </c>
      <c r="D20" s="38">
        <f>SUM(D21:D22)</f>
        <v>1288</v>
      </c>
      <c r="E20" s="38">
        <f t="shared" ref="E20:X20" si="34">SUM(E21:E22)</f>
        <v>1288</v>
      </c>
      <c r="F20" s="39">
        <f t="shared" si="34"/>
        <v>1288</v>
      </c>
      <c r="G20" s="38">
        <f t="shared" si="34"/>
        <v>0</v>
      </c>
      <c r="H20" s="38">
        <f t="shared" si="34"/>
        <v>0</v>
      </c>
      <c r="I20" s="38">
        <f t="shared" si="34"/>
        <v>0</v>
      </c>
      <c r="J20" s="38">
        <f t="shared" si="34"/>
        <v>0</v>
      </c>
      <c r="K20" s="38">
        <f t="shared" si="34"/>
        <v>0</v>
      </c>
      <c r="L20" s="38">
        <f t="shared" si="34"/>
        <v>0</v>
      </c>
      <c r="M20" s="38">
        <f t="shared" si="34"/>
        <v>0</v>
      </c>
      <c r="N20" s="38">
        <f t="shared" si="34"/>
        <v>0</v>
      </c>
      <c r="O20" s="38">
        <f t="shared" si="34"/>
        <v>0</v>
      </c>
      <c r="P20" s="38">
        <f t="shared" si="34"/>
        <v>0</v>
      </c>
      <c r="Q20" s="38">
        <f t="shared" si="34"/>
        <v>0</v>
      </c>
      <c r="R20" s="38">
        <f t="shared" si="34"/>
        <v>0</v>
      </c>
      <c r="S20" s="38">
        <f t="shared" si="34"/>
        <v>0</v>
      </c>
      <c r="T20" s="38">
        <f t="shared" si="34"/>
        <v>0</v>
      </c>
      <c r="U20" s="38">
        <f t="shared" si="34"/>
        <v>0</v>
      </c>
      <c r="V20" s="38">
        <f t="shared" si="34"/>
        <v>0</v>
      </c>
      <c r="W20" s="38">
        <f t="shared" si="34"/>
        <v>0</v>
      </c>
      <c r="X20" s="38">
        <f t="shared" si="34"/>
        <v>0</v>
      </c>
      <c r="Y20" s="35"/>
    </row>
    <row r="21" spans="1:25" s="32" customFormat="1" ht="25.5" hidden="1" customHeight="1">
      <c r="A21" s="41">
        <v>1</v>
      </c>
      <c r="B21" s="42" t="s">
        <v>173</v>
      </c>
      <c r="C21" s="28"/>
      <c r="D21" s="43">
        <f t="shared" ref="D21:D22" si="35">E21+J21+N21+O21+SUM(R21:V21)</f>
        <v>950</v>
      </c>
      <c r="E21" s="44">
        <f t="shared" ref="E21:E22" si="36">SUM(F21:I21)</f>
        <v>950</v>
      </c>
      <c r="F21" s="45">
        <f>F105+F258</f>
        <v>950</v>
      </c>
      <c r="G21" s="46">
        <f t="shared" ref="G21:I21" si="37">G105+G258</f>
        <v>0</v>
      </c>
      <c r="H21" s="46">
        <f t="shared" si="37"/>
        <v>0</v>
      </c>
      <c r="I21" s="46">
        <f t="shared" si="37"/>
        <v>0</v>
      </c>
      <c r="J21" s="44">
        <f t="shared" ref="J21:J22" si="38">SUM(K21:M21)</f>
        <v>0</v>
      </c>
      <c r="K21" s="46">
        <f t="shared" ref="K21:N21" si="39">K105+K258</f>
        <v>0</v>
      </c>
      <c r="L21" s="46">
        <f t="shared" si="39"/>
        <v>0</v>
      </c>
      <c r="M21" s="46">
        <f t="shared" si="39"/>
        <v>0</v>
      </c>
      <c r="N21" s="46">
        <f t="shared" si="39"/>
        <v>0</v>
      </c>
      <c r="O21" s="44">
        <f t="shared" ref="O21:O22" si="40">SUM(P21:Q21)</f>
        <v>0</v>
      </c>
      <c r="P21" s="46">
        <f t="shared" ref="P21:U21" si="41">P105+P258</f>
        <v>0</v>
      </c>
      <c r="Q21" s="46">
        <f t="shared" si="41"/>
        <v>0</v>
      </c>
      <c r="R21" s="46">
        <f t="shared" si="41"/>
        <v>0</v>
      </c>
      <c r="S21" s="46">
        <f t="shared" si="41"/>
        <v>0</v>
      </c>
      <c r="T21" s="46">
        <f t="shared" si="41"/>
        <v>0</v>
      </c>
      <c r="U21" s="46">
        <f t="shared" si="41"/>
        <v>0</v>
      </c>
      <c r="V21" s="44">
        <f t="shared" ref="V21:V22" si="42">SUM(W21:X21)</f>
        <v>0</v>
      </c>
      <c r="W21" s="46">
        <f t="shared" ref="W21:X21" si="43">W105+W258</f>
        <v>0</v>
      </c>
      <c r="X21" s="46">
        <f t="shared" si="43"/>
        <v>0</v>
      </c>
      <c r="Y21" s="31"/>
    </row>
    <row r="22" spans="1:25" s="32" customFormat="1" ht="27" hidden="1" customHeight="1">
      <c r="A22" s="41">
        <v>2</v>
      </c>
      <c r="B22" s="42" t="s">
        <v>174</v>
      </c>
      <c r="C22" s="28"/>
      <c r="D22" s="43">
        <f t="shared" si="35"/>
        <v>338</v>
      </c>
      <c r="E22" s="44">
        <f t="shared" si="36"/>
        <v>338</v>
      </c>
      <c r="F22" s="45">
        <f>F58+F106+F211+F259</f>
        <v>338</v>
      </c>
      <c r="G22" s="46">
        <f t="shared" ref="G22:I22" si="44">G58+G106+G211+G259</f>
        <v>0</v>
      </c>
      <c r="H22" s="46">
        <f t="shared" si="44"/>
        <v>0</v>
      </c>
      <c r="I22" s="46">
        <f t="shared" si="44"/>
        <v>0</v>
      </c>
      <c r="J22" s="44">
        <f t="shared" si="38"/>
        <v>0</v>
      </c>
      <c r="K22" s="46">
        <f t="shared" ref="K22:N22" si="45">K58+K106+K211+K259</f>
        <v>0</v>
      </c>
      <c r="L22" s="46">
        <f t="shared" si="45"/>
        <v>0</v>
      </c>
      <c r="M22" s="46">
        <f t="shared" si="45"/>
        <v>0</v>
      </c>
      <c r="N22" s="46">
        <f t="shared" si="45"/>
        <v>0</v>
      </c>
      <c r="O22" s="44">
        <f t="shared" si="40"/>
        <v>0</v>
      </c>
      <c r="P22" s="46">
        <f t="shared" ref="P22:U22" si="46">P58+P106+P211+P259</f>
        <v>0</v>
      </c>
      <c r="Q22" s="46">
        <f t="shared" si="46"/>
        <v>0</v>
      </c>
      <c r="R22" s="46">
        <f t="shared" si="46"/>
        <v>0</v>
      </c>
      <c r="S22" s="46">
        <f t="shared" si="46"/>
        <v>0</v>
      </c>
      <c r="T22" s="46">
        <f t="shared" si="46"/>
        <v>0</v>
      </c>
      <c r="U22" s="46">
        <f t="shared" si="46"/>
        <v>0</v>
      </c>
      <c r="V22" s="44">
        <f t="shared" si="42"/>
        <v>0</v>
      </c>
      <c r="W22" s="46">
        <f t="shared" ref="W22:X22" si="47">W58+W106+W211+W259</f>
        <v>0</v>
      </c>
      <c r="X22" s="46">
        <f t="shared" si="47"/>
        <v>0</v>
      </c>
      <c r="Y22" s="31"/>
    </row>
    <row r="23" spans="1:25" s="32" customFormat="1" ht="14.25" hidden="1">
      <c r="A23" s="31" t="s">
        <v>68</v>
      </c>
      <c r="B23" s="33" t="s">
        <v>175</v>
      </c>
      <c r="C23" s="34" t="s">
        <v>176</v>
      </c>
      <c r="D23" s="29">
        <f>D24+D25+D26+D27+D28+D29+D30+D31</f>
        <v>10487</v>
      </c>
      <c r="E23" s="29">
        <f t="shared" ref="E23:X23" si="48">E24+E25+E26+E27+E28+E29+E30+E31</f>
        <v>1131</v>
      </c>
      <c r="F23" s="30">
        <f t="shared" si="48"/>
        <v>654</v>
      </c>
      <c r="G23" s="29">
        <f t="shared" si="48"/>
        <v>20</v>
      </c>
      <c r="H23" s="29">
        <f t="shared" si="48"/>
        <v>285</v>
      </c>
      <c r="I23" s="29">
        <f t="shared" si="48"/>
        <v>172</v>
      </c>
      <c r="J23" s="29">
        <f t="shared" si="48"/>
        <v>3628</v>
      </c>
      <c r="K23" s="29">
        <f t="shared" si="48"/>
        <v>628</v>
      </c>
      <c r="L23" s="29">
        <f t="shared" si="48"/>
        <v>3000</v>
      </c>
      <c r="M23" s="29">
        <f t="shared" si="48"/>
        <v>0</v>
      </c>
      <c r="N23" s="29">
        <f t="shared" si="48"/>
        <v>70</v>
      </c>
      <c r="O23" s="29">
        <f t="shared" si="48"/>
        <v>4151</v>
      </c>
      <c r="P23" s="29">
        <f t="shared" si="48"/>
        <v>4151</v>
      </c>
      <c r="Q23" s="29">
        <f t="shared" si="48"/>
        <v>0</v>
      </c>
      <c r="R23" s="29">
        <f t="shared" si="48"/>
        <v>0</v>
      </c>
      <c r="S23" s="29">
        <f t="shared" si="48"/>
        <v>860</v>
      </c>
      <c r="T23" s="29">
        <f t="shared" si="48"/>
        <v>233</v>
      </c>
      <c r="U23" s="29">
        <f t="shared" si="48"/>
        <v>0</v>
      </c>
      <c r="V23" s="29">
        <f t="shared" si="48"/>
        <v>414</v>
      </c>
      <c r="W23" s="29">
        <f t="shared" si="48"/>
        <v>386</v>
      </c>
      <c r="X23" s="29">
        <f t="shared" si="48"/>
        <v>28</v>
      </c>
      <c r="Y23" s="31"/>
    </row>
    <row r="24" spans="1:25" s="32" customFormat="1" ht="42" hidden="1" customHeight="1">
      <c r="A24" s="41" t="s">
        <v>3</v>
      </c>
      <c r="B24" s="42" t="s">
        <v>177</v>
      </c>
      <c r="C24" s="28" t="s">
        <v>178</v>
      </c>
      <c r="D24" s="43">
        <f t="shared" ref="D24:D31" si="49">E24+J24+N24+O24+SUM(R24:V24)</f>
        <v>3000</v>
      </c>
      <c r="E24" s="44">
        <f t="shared" ref="E24:E31" si="50">SUM(F24:I24)</f>
        <v>0</v>
      </c>
      <c r="F24" s="45">
        <f>F213</f>
        <v>0</v>
      </c>
      <c r="G24" s="46">
        <f t="shared" ref="G24:I24" si="51">G213</f>
        <v>0</v>
      </c>
      <c r="H24" s="46">
        <f t="shared" si="51"/>
        <v>0</v>
      </c>
      <c r="I24" s="46">
        <f t="shared" si="51"/>
        <v>0</v>
      </c>
      <c r="J24" s="44">
        <f t="shared" ref="J24:J31" si="52">SUM(K24:M24)</f>
        <v>3000</v>
      </c>
      <c r="K24" s="46">
        <f t="shared" ref="K24:N24" si="53">K213</f>
        <v>0</v>
      </c>
      <c r="L24" s="46">
        <f t="shared" si="53"/>
        <v>3000</v>
      </c>
      <c r="M24" s="46">
        <f t="shared" si="53"/>
        <v>0</v>
      </c>
      <c r="N24" s="46">
        <f t="shared" si="53"/>
        <v>0</v>
      </c>
      <c r="O24" s="44">
        <f t="shared" ref="O24:O31" si="54">SUM(P24:Q24)</f>
        <v>0</v>
      </c>
      <c r="P24" s="46">
        <f t="shared" ref="P24:U24" si="55">P213</f>
        <v>0</v>
      </c>
      <c r="Q24" s="46">
        <f t="shared" si="55"/>
        <v>0</v>
      </c>
      <c r="R24" s="46">
        <f t="shared" si="55"/>
        <v>0</v>
      </c>
      <c r="S24" s="46">
        <f t="shared" si="55"/>
        <v>0</v>
      </c>
      <c r="T24" s="46">
        <f t="shared" si="55"/>
        <v>0</v>
      </c>
      <c r="U24" s="46">
        <f t="shared" si="55"/>
        <v>0</v>
      </c>
      <c r="V24" s="44">
        <f t="shared" ref="V24:V31" si="56">SUM(W24:X24)</f>
        <v>0</v>
      </c>
      <c r="W24" s="46">
        <f t="shared" ref="W24:X24" si="57">W213</f>
        <v>0</v>
      </c>
      <c r="X24" s="46">
        <f t="shared" si="57"/>
        <v>0</v>
      </c>
      <c r="Y24" s="31"/>
    </row>
    <row r="25" spans="1:25" s="32" customFormat="1" ht="105.75" hidden="1" customHeight="1">
      <c r="A25" s="41" t="s">
        <v>5</v>
      </c>
      <c r="B25" s="49" t="s">
        <v>179</v>
      </c>
      <c r="C25" s="28" t="s">
        <v>180</v>
      </c>
      <c r="D25" s="43">
        <f t="shared" si="49"/>
        <v>628</v>
      </c>
      <c r="E25" s="44">
        <f t="shared" si="50"/>
        <v>0</v>
      </c>
      <c r="F25" s="45">
        <f>F215+F311</f>
        <v>0</v>
      </c>
      <c r="G25" s="46">
        <f t="shared" ref="G25:I25" si="58">G215+G311</f>
        <v>0</v>
      </c>
      <c r="H25" s="46">
        <f t="shared" si="58"/>
        <v>0</v>
      </c>
      <c r="I25" s="46">
        <f t="shared" si="58"/>
        <v>0</v>
      </c>
      <c r="J25" s="44">
        <f t="shared" si="52"/>
        <v>628</v>
      </c>
      <c r="K25" s="46">
        <f t="shared" ref="K25:N25" si="59">K215+K311</f>
        <v>628</v>
      </c>
      <c r="L25" s="46">
        <f t="shared" si="59"/>
        <v>0</v>
      </c>
      <c r="M25" s="46">
        <f t="shared" si="59"/>
        <v>0</v>
      </c>
      <c r="N25" s="46">
        <f t="shared" si="59"/>
        <v>0</v>
      </c>
      <c r="O25" s="44">
        <f t="shared" si="54"/>
        <v>0</v>
      </c>
      <c r="P25" s="46">
        <f t="shared" ref="P25:U25" si="60">P215+P311</f>
        <v>0</v>
      </c>
      <c r="Q25" s="46">
        <f t="shared" si="60"/>
        <v>0</v>
      </c>
      <c r="R25" s="46">
        <f t="shared" si="60"/>
        <v>0</v>
      </c>
      <c r="S25" s="46">
        <f t="shared" si="60"/>
        <v>0</v>
      </c>
      <c r="T25" s="46">
        <f t="shared" si="60"/>
        <v>0</v>
      </c>
      <c r="U25" s="46">
        <f t="shared" si="60"/>
        <v>0</v>
      </c>
      <c r="V25" s="44">
        <f t="shared" si="56"/>
        <v>0</v>
      </c>
      <c r="W25" s="46">
        <f t="shared" ref="W25:X25" si="61">W215+W311</f>
        <v>0</v>
      </c>
      <c r="X25" s="46">
        <f t="shared" si="61"/>
        <v>0</v>
      </c>
      <c r="Y25" s="31"/>
    </row>
    <row r="26" spans="1:25" s="32" customFormat="1" ht="47.25" hidden="1" customHeight="1">
      <c r="A26" s="41" t="s">
        <v>90</v>
      </c>
      <c r="B26" s="42" t="s">
        <v>181</v>
      </c>
      <c r="C26" s="28" t="s">
        <v>182</v>
      </c>
      <c r="D26" s="43">
        <f t="shared" si="49"/>
        <v>4151</v>
      </c>
      <c r="E26" s="44">
        <f t="shared" si="50"/>
        <v>0</v>
      </c>
      <c r="F26" s="45">
        <f>F237</f>
        <v>0</v>
      </c>
      <c r="G26" s="46">
        <f t="shared" ref="G26:I26" si="62">G237</f>
        <v>0</v>
      </c>
      <c r="H26" s="46">
        <f t="shared" si="62"/>
        <v>0</v>
      </c>
      <c r="I26" s="46">
        <f t="shared" si="62"/>
        <v>0</v>
      </c>
      <c r="J26" s="44">
        <f t="shared" si="52"/>
        <v>0</v>
      </c>
      <c r="K26" s="46">
        <f t="shared" ref="K26:N26" si="63">K237</f>
        <v>0</v>
      </c>
      <c r="L26" s="46">
        <f t="shared" si="63"/>
        <v>0</v>
      </c>
      <c r="M26" s="46">
        <f t="shared" si="63"/>
        <v>0</v>
      </c>
      <c r="N26" s="46">
        <f t="shared" si="63"/>
        <v>0</v>
      </c>
      <c r="O26" s="44">
        <f t="shared" si="54"/>
        <v>4151</v>
      </c>
      <c r="P26" s="46">
        <f t="shared" ref="P26:U26" si="64">P237</f>
        <v>4151</v>
      </c>
      <c r="Q26" s="46">
        <f t="shared" si="64"/>
        <v>0</v>
      </c>
      <c r="R26" s="46">
        <f t="shared" si="64"/>
        <v>0</v>
      </c>
      <c r="S26" s="46">
        <f t="shared" si="64"/>
        <v>0</v>
      </c>
      <c r="T26" s="46">
        <f t="shared" si="64"/>
        <v>0</v>
      </c>
      <c r="U26" s="46">
        <f t="shared" si="64"/>
        <v>0</v>
      </c>
      <c r="V26" s="44">
        <f t="shared" si="56"/>
        <v>0</v>
      </c>
      <c r="W26" s="46">
        <f t="shared" ref="W26:X26" si="65">W237</f>
        <v>0</v>
      </c>
      <c r="X26" s="46">
        <f t="shared" si="65"/>
        <v>0</v>
      </c>
      <c r="Y26" s="31"/>
    </row>
    <row r="27" spans="1:25" s="32" customFormat="1" ht="81" hidden="1" customHeight="1">
      <c r="A27" s="41" t="s">
        <v>101</v>
      </c>
      <c r="B27" s="42" t="s">
        <v>183</v>
      </c>
      <c r="C27" s="28" t="s">
        <v>184</v>
      </c>
      <c r="D27" s="43">
        <f t="shared" si="49"/>
        <v>70</v>
      </c>
      <c r="E27" s="44">
        <f t="shared" si="50"/>
        <v>0</v>
      </c>
      <c r="F27" s="45">
        <f>F267</f>
        <v>0</v>
      </c>
      <c r="G27" s="46">
        <f t="shared" ref="G27:I27" si="66">G267</f>
        <v>0</v>
      </c>
      <c r="H27" s="46">
        <f t="shared" si="66"/>
        <v>0</v>
      </c>
      <c r="I27" s="46">
        <f t="shared" si="66"/>
        <v>0</v>
      </c>
      <c r="J27" s="44">
        <f t="shared" si="52"/>
        <v>0</v>
      </c>
      <c r="K27" s="46">
        <f t="shared" ref="K27:N27" si="67">K267</f>
        <v>0</v>
      </c>
      <c r="L27" s="46">
        <f t="shared" si="67"/>
        <v>0</v>
      </c>
      <c r="M27" s="46">
        <f t="shared" si="67"/>
        <v>0</v>
      </c>
      <c r="N27" s="46">
        <f t="shared" si="67"/>
        <v>0</v>
      </c>
      <c r="O27" s="44">
        <f t="shared" si="54"/>
        <v>0</v>
      </c>
      <c r="P27" s="46">
        <f t="shared" ref="P27:U27" si="68">P267</f>
        <v>0</v>
      </c>
      <c r="Q27" s="46">
        <f t="shared" si="68"/>
        <v>0</v>
      </c>
      <c r="R27" s="46">
        <f t="shared" si="68"/>
        <v>0</v>
      </c>
      <c r="S27" s="46">
        <f t="shared" si="68"/>
        <v>70</v>
      </c>
      <c r="T27" s="46">
        <f t="shared" si="68"/>
        <v>0</v>
      </c>
      <c r="U27" s="46">
        <f t="shared" si="68"/>
        <v>0</v>
      </c>
      <c r="V27" s="44">
        <f t="shared" si="56"/>
        <v>0</v>
      </c>
      <c r="W27" s="46">
        <f t="shared" ref="W27:X27" si="69">W267</f>
        <v>0</v>
      </c>
      <c r="X27" s="46">
        <f t="shared" si="69"/>
        <v>0</v>
      </c>
      <c r="Y27" s="31"/>
    </row>
    <row r="28" spans="1:25" s="32" customFormat="1" ht="77.25" hidden="1" customHeight="1">
      <c r="A28" s="41" t="s">
        <v>102</v>
      </c>
      <c r="B28" s="42" t="s">
        <v>185</v>
      </c>
      <c r="C28" s="28" t="s">
        <v>186</v>
      </c>
      <c r="D28" s="43">
        <f t="shared" si="49"/>
        <v>70</v>
      </c>
      <c r="E28" s="44">
        <f t="shared" si="50"/>
        <v>0</v>
      </c>
      <c r="F28" s="45">
        <f>F218</f>
        <v>0</v>
      </c>
      <c r="G28" s="46">
        <f t="shared" ref="G28:I28" si="70">G218</f>
        <v>0</v>
      </c>
      <c r="H28" s="46">
        <f t="shared" si="70"/>
        <v>0</v>
      </c>
      <c r="I28" s="46">
        <f t="shared" si="70"/>
        <v>0</v>
      </c>
      <c r="J28" s="44">
        <f t="shared" si="52"/>
        <v>0</v>
      </c>
      <c r="K28" s="46">
        <f t="shared" ref="K28:N28" si="71">K218</f>
        <v>0</v>
      </c>
      <c r="L28" s="46">
        <f t="shared" si="71"/>
        <v>0</v>
      </c>
      <c r="M28" s="46">
        <f t="shared" si="71"/>
        <v>0</v>
      </c>
      <c r="N28" s="46">
        <f t="shared" si="71"/>
        <v>70</v>
      </c>
      <c r="O28" s="44">
        <f t="shared" si="54"/>
        <v>0</v>
      </c>
      <c r="P28" s="46">
        <f t="shared" ref="P28:U28" si="72">P218</f>
        <v>0</v>
      </c>
      <c r="Q28" s="46">
        <f t="shared" si="72"/>
        <v>0</v>
      </c>
      <c r="R28" s="46">
        <f t="shared" si="72"/>
        <v>0</v>
      </c>
      <c r="S28" s="46">
        <f t="shared" si="72"/>
        <v>0</v>
      </c>
      <c r="T28" s="46">
        <f t="shared" si="72"/>
        <v>0</v>
      </c>
      <c r="U28" s="46">
        <f t="shared" si="72"/>
        <v>0</v>
      </c>
      <c r="V28" s="44">
        <f t="shared" si="56"/>
        <v>0</v>
      </c>
      <c r="W28" s="46">
        <f t="shared" ref="W28:X28" si="73">W218</f>
        <v>0</v>
      </c>
      <c r="X28" s="46">
        <f t="shared" si="73"/>
        <v>0</v>
      </c>
      <c r="Y28" s="31"/>
    </row>
    <row r="29" spans="1:25" s="32" customFormat="1" ht="158.25" hidden="1" customHeight="1">
      <c r="A29" s="41" t="s">
        <v>103</v>
      </c>
      <c r="B29" s="49" t="s">
        <v>187</v>
      </c>
      <c r="C29" s="28" t="s">
        <v>188</v>
      </c>
      <c r="D29" s="43">
        <f t="shared" si="49"/>
        <v>380</v>
      </c>
      <c r="E29" s="44">
        <f t="shared" si="50"/>
        <v>0</v>
      </c>
      <c r="F29" s="45">
        <f>F292</f>
        <v>0</v>
      </c>
      <c r="G29" s="46">
        <f t="shared" ref="G29:I29" si="74">G292</f>
        <v>0</v>
      </c>
      <c r="H29" s="46">
        <f t="shared" si="74"/>
        <v>0</v>
      </c>
      <c r="I29" s="46">
        <f t="shared" si="74"/>
        <v>0</v>
      </c>
      <c r="J29" s="44">
        <f t="shared" si="52"/>
        <v>0</v>
      </c>
      <c r="K29" s="46">
        <f t="shared" ref="K29:N29" si="75">K292</f>
        <v>0</v>
      </c>
      <c r="L29" s="46">
        <f t="shared" si="75"/>
        <v>0</v>
      </c>
      <c r="M29" s="46">
        <f t="shared" si="75"/>
        <v>0</v>
      </c>
      <c r="N29" s="46">
        <f t="shared" si="75"/>
        <v>0</v>
      </c>
      <c r="O29" s="44">
        <f t="shared" si="54"/>
        <v>0</v>
      </c>
      <c r="P29" s="46">
        <f t="shared" ref="P29:U29" si="76">P292</f>
        <v>0</v>
      </c>
      <c r="Q29" s="46">
        <f t="shared" si="76"/>
        <v>0</v>
      </c>
      <c r="R29" s="46">
        <f t="shared" si="76"/>
        <v>0</v>
      </c>
      <c r="S29" s="46">
        <f t="shared" si="76"/>
        <v>380</v>
      </c>
      <c r="T29" s="46">
        <f t="shared" si="76"/>
        <v>0</v>
      </c>
      <c r="U29" s="46">
        <f t="shared" si="76"/>
        <v>0</v>
      </c>
      <c r="V29" s="44">
        <f t="shared" si="56"/>
        <v>0</v>
      </c>
      <c r="W29" s="46">
        <f t="shared" ref="W29:X29" si="77">W292</f>
        <v>0</v>
      </c>
      <c r="X29" s="46">
        <f t="shared" si="77"/>
        <v>0</v>
      </c>
      <c r="Y29" s="31"/>
    </row>
    <row r="30" spans="1:25" s="32" customFormat="1" ht="68.25" hidden="1" customHeight="1">
      <c r="A30" s="41" t="s">
        <v>104</v>
      </c>
      <c r="B30" s="42" t="s">
        <v>189</v>
      </c>
      <c r="C30" s="28" t="s">
        <v>190</v>
      </c>
      <c r="D30" s="43">
        <f t="shared" si="49"/>
        <v>285</v>
      </c>
      <c r="E30" s="44">
        <f t="shared" si="50"/>
        <v>285</v>
      </c>
      <c r="F30" s="45">
        <f>F324+F329+F334</f>
        <v>0</v>
      </c>
      <c r="G30" s="46">
        <f t="shared" ref="G30:I30" si="78">G324+G329+G334</f>
        <v>0</v>
      </c>
      <c r="H30" s="46">
        <f t="shared" si="78"/>
        <v>285</v>
      </c>
      <c r="I30" s="46">
        <f t="shared" si="78"/>
        <v>0</v>
      </c>
      <c r="J30" s="44">
        <f t="shared" si="52"/>
        <v>0</v>
      </c>
      <c r="K30" s="46">
        <f t="shared" ref="K30:N30" si="79">K324+K329+K334</f>
        <v>0</v>
      </c>
      <c r="L30" s="46">
        <f t="shared" si="79"/>
        <v>0</v>
      </c>
      <c r="M30" s="46">
        <f t="shared" si="79"/>
        <v>0</v>
      </c>
      <c r="N30" s="46">
        <f t="shared" si="79"/>
        <v>0</v>
      </c>
      <c r="O30" s="44">
        <f t="shared" si="54"/>
        <v>0</v>
      </c>
      <c r="P30" s="46">
        <f t="shared" ref="P30:U30" si="80">P324+P329+P334</f>
        <v>0</v>
      </c>
      <c r="Q30" s="46">
        <f t="shared" si="80"/>
        <v>0</v>
      </c>
      <c r="R30" s="46">
        <f t="shared" si="80"/>
        <v>0</v>
      </c>
      <c r="S30" s="46">
        <f t="shared" si="80"/>
        <v>0</v>
      </c>
      <c r="T30" s="46">
        <f t="shared" si="80"/>
        <v>0</v>
      </c>
      <c r="U30" s="46">
        <f t="shared" si="80"/>
        <v>0</v>
      </c>
      <c r="V30" s="44">
        <f t="shared" si="56"/>
        <v>0</v>
      </c>
      <c r="W30" s="46">
        <f t="shared" ref="W30:X30" si="81">W324+W329+W334</f>
        <v>0</v>
      </c>
      <c r="X30" s="46">
        <f t="shared" si="81"/>
        <v>0</v>
      </c>
      <c r="Y30" s="31"/>
    </row>
    <row r="31" spans="1:25" s="32" customFormat="1" ht="94.5" hidden="1" customHeight="1">
      <c r="A31" s="41" t="s">
        <v>105</v>
      </c>
      <c r="B31" s="42" t="s">
        <v>191</v>
      </c>
      <c r="C31" s="28" t="s">
        <v>192</v>
      </c>
      <c r="D31" s="43">
        <f t="shared" si="49"/>
        <v>1903</v>
      </c>
      <c r="E31" s="44">
        <f t="shared" si="50"/>
        <v>846</v>
      </c>
      <c r="F31" s="45">
        <f>F221+F228+F232+F248+F261+F270+F285+F295+F307+F314+F319+F339+F344+F349+F353+F357</f>
        <v>654</v>
      </c>
      <c r="G31" s="46">
        <f t="shared" ref="G31:I31" si="82">G221+G228+G232+G248+G261+G270+G285+G295+G307+G314+G319+G339+G344+G349+G353+G357</f>
        <v>20</v>
      </c>
      <c r="H31" s="46">
        <f t="shared" si="82"/>
        <v>0</v>
      </c>
      <c r="I31" s="46">
        <f t="shared" si="82"/>
        <v>172</v>
      </c>
      <c r="J31" s="44">
        <f t="shared" si="52"/>
        <v>0</v>
      </c>
      <c r="K31" s="46">
        <f t="shared" ref="K31:N31" si="83">K221+K228+K232+K248+K261+K270+K285+K295+K307+K314+K319+K339+K344+K349+K353+K357</f>
        <v>0</v>
      </c>
      <c r="L31" s="46">
        <f t="shared" si="83"/>
        <v>0</v>
      </c>
      <c r="M31" s="46">
        <f t="shared" si="83"/>
        <v>0</v>
      </c>
      <c r="N31" s="46">
        <f t="shared" si="83"/>
        <v>0</v>
      </c>
      <c r="O31" s="44">
        <f t="shared" si="54"/>
        <v>0</v>
      </c>
      <c r="P31" s="46">
        <f t="shared" ref="P31:U31" si="84">P221+P228+P232+P248+P261+P270+P285+P295+P307+P314+P319+P339+P344+P349+P353+P357</f>
        <v>0</v>
      </c>
      <c r="Q31" s="46">
        <f t="shared" si="84"/>
        <v>0</v>
      </c>
      <c r="R31" s="46">
        <f t="shared" si="84"/>
        <v>0</v>
      </c>
      <c r="S31" s="46">
        <f t="shared" si="84"/>
        <v>410</v>
      </c>
      <c r="T31" s="46">
        <f t="shared" si="84"/>
        <v>233</v>
      </c>
      <c r="U31" s="46">
        <f t="shared" si="84"/>
        <v>0</v>
      </c>
      <c r="V31" s="44">
        <f t="shared" si="56"/>
        <v>414</v>
      </c>
      <c r="W31" s="46">
        <f t="shared" ref="W31:X31" si="85">W221+W228+W232+W248+W261+W270+W285+W295+W307+W314+W319+W339+W344+W349+W353+W357</f>
        <v>386</v>
      </c>
      <c r="X31" s="46">
        <f t="shared" si="85"/>
        <v>28</v>
      </c>
      <c r="Y31" s="31"/>
    </row>
    <row r="32" spans="1:25" s="32" customFormat="1" ht="43.5" hidden="1" customHeight="1">
      <c r="A32" s="31" t="s">
        <v>109</v>
      </c>
      <c r="B32" s="33" t="s">
        <v>193</v>
      </c>
      <c r="C32" s="34" t="s">
        <v>194</v>
      </c>
      <c r="D32" s="29">
        <f>D33+D36+D45+D48</f>
        <v>8748</v>
      </c>
      <c r="E32" s="29">
        <f t="shared" ref="E32:X32" si="86">E33+E36+E45+E48</f>
        <v>0</v>
      </c>
      <c r="F32" s="30">
        <f t="shared" si="86"/>
        <v>0</v>
      </c>
      <c r="G32" s="29">
        <f t="shared" si="86"/>
        <v>0</v>
      </c>
      <c r="H32" s="29">
        <f t="shared" si="86"/>
        <v>0</v>
      </c>
      <c r="I32" s="29">
        <f t="shared" si="86"/>
        <v>0</v>
      </c>
      <c r="J32" s="29">
        <f t="shared" si="86"/>
        <v>12</v>
      </c>
      <c r="K32" s="29">
        <f t="shared" si="86"/>
        <v>0</v>
      </c>
      <c r="L32" s="29">
        <f t="shared" si="86"/>
        <v>0</v>
      </c>
      <c r="M32" s="29">
        <f t="shared" si="86"/>
        <v>12</v>
      </c>
      <c r="N32" s="29">
        <f t="shared" si="86"/>
        <v>0</v>
      </c>
      <c r="O32" s="29">
        <f t="shared" si="86"/>
        <v>4630</v>
      </c>
      <c r="P32" s="29">
        <f t="shared" si="86"/>
        <v>4630</v>
      </c>
      <c r="Q32" s="29">
        <f t="shared" si="86"/>
        <v>0</v>
      </c>
      <c r="R32" s="29">
        <f t="shared" si="86"/>
        <v>0</v>
      </c>
      <c r="S32" s="29">
        <f t="shared" si="86"/>
        <v>2671</v>
      </c>
      <c r="T32" s="29">
        <f t="shared" si="86"/>
        <v>0</v>
      </c>
      <c r="U32" s="29">
        <f t="shared" si="86"/>
        <v>1435</v>
      </c>
      <c r="V32" s="29">
        <f t="shared" si="86"/>
        <v>0</v>
      </c>
      <c r="W32" s="29">
        <f t="shared" si="86"/>
        <v>0</v>
      </c>
      <c r="X32" s="29">
        <f t="shared" si="86"/>
        <v>0</v>
      </c>
      <c r="Y32" s="31"/>
    </row>
    <row r="33" spans="1:25" s="55" customFormat="1" ht="42" hidden="1" customHeight="1">
      <c r="A33" s="50" t="s">
        <v>3</v>
      </c>
      <c r="B33" s="51" t="s">
        <v>195</v>
      </c>
      <c r="C33" s="52" t="s">
        <v>196</v>
      </c>
      <c r="D33" s="53">
        <f>D34</f>
        <v>4630</v>
      </c>
      <c r="E33" s="53">
        <f t="shared" ref="E33:X34" si="87">E34</f>
        <v>0</v>
      </c>
      <c r="F33" s="54">
        <f t="shared" si="87"/>
        <v>0</v>
      </c>
      <c r="G33" s="53">
        <f t="shared" si="87"/>
        <v>0</v>
      </c>
      <c r="H33" s="53">
        <f t="shared" si="87"/>
        <v>0</v>
      </c>
      <c r="I33" s="53">
        <f t="shared" si="87"/>
        <v>0</v>
      </c>
      <c r="J33" s="53">
        <f t="shared" si="87"/>
        <v>0</v>
      </c>
      <c r="K33" s="53">
        <f t="shared" si="87"/>
        <v>0</v>
      </c>
      <c r="L33" s="53">
        <f t="shared" si="87"/>
        <v>0</v>
      </c>
      <c r="M33" s="53">
        <f t="shared" si="87"/>
        <v>0</v>
      </c>
      <c r="N33" s="53">
        <f t="shared" si="87"/>
        <v>0</v>
      </c>
      <c r="O33" s="53">
        <f t="shared" si="87"/>
        <v>4630</v>
      </c>
      <c r="P33" s="53">
        <f t="shared" si="87"/>
        <v>4630</v>
      </c>
      <c r="Q33" s="53">
        <f t="shared" si="87"/>
        <v>0</v>
      </c>
      <c r="R33" s="53">
        <f t="shared" si="87"/>
        <v>0</v>
      </c>
      <c r="S33" s="53">
        <f t="shared" si="87"/>
        <v>0</v>
      </c>
      <c r="T33" s="53">
        <f t="shared" si="87"/>
        <v>0</v>
      </c>
      <c r="U33" s="53">
        <f t="shared" si="87"/>
        <v>0</v>
      </c>
      <c r="V33" s="53">
        <f t="shared" si="87"/>
        <v>0</v>
      </c>
      <c r="W33" s="53">
        <f t="shared" si="87"/>
        <v>0</v>
      </c>
      <c r="X33" s="53">
        <f t="shared" si="87"/>
        <v>0</v>
      </c>
      <c r="Y33" s="50"/>
    </row>
    <row r="34" spans="1:25" s="62" customFormat="1" ht="90.75" hidden="1" customHeight="1">
      <c r="A34" s="56"/>
      <c r="B34" s="57" t="s">
        <v>197</v>
      </c>
      <c r="C34" s="58"/>
      <c r="D34" s="59">
        <f>D35</f>
        <v>4630</v>
      </c>
      <c r="E34" s="59">
        <f t="shared" si="87"/>
        <v>0</v>
      </c>
      <c r="F34" s="60">
        <f t="shared" si="87"/>
        <v>0</v>
      </c>
      <c r="G34" s="59">
        <f t="shared" si="87"/>
        <v>0</v>
      </c>
      <c r="H34" s="59">
        <f t="shared" si="87"/>
        <v>0</v>
      </c>
      <c r="I34" s="59">
        <f t="shared" si="87"/>
        <v>0</v>
      </c>
      <c r="J34" s="59">
        <f t="shared" si="87"/>
        <v>0</v>
      </c>
      <c r="K34" s="59">
        <f t="shared" si="87"/>
        <v>0</v>
      </c>
      <c r="L34" s="59">
        <f t="shared" si="87"/>
        <v>0</v>
      </c>
      <c r="M34" s="59">
        <f t="shared" si="87"/>
        <v>0</v>
      </c>
      <c r="N34" s="59">
        <f t="shared" si="87"/>
        <v>0</v>
      </c>
      <c r="O34" s="59">
        <f t="shared" si="87"/>
        <v>4630</v>
      </c>
      <c r="P34" s="59">
        <f t="shared" si="87"/>
        <v>4630</v>
      </c>
      <c r="Q34" s="59">
        <f t="shared" si="87"/>
        <v>0</v>
      </c>
      <c r="R34" s="59">
        <f t="shared" si="87"/>
        <v>0</v>
      </c>
      <c r="S34" s="59">
        <f t="shared" si="87"/>
        <v>0</v>
      </c>
      <c r="T34" s="59">
        <f t="shared" si="87"/>
        <v>0</v>
      </c>
      <c r="U34" s="59">
        <f t="shared" si="87"/>
        <v>0</v>
      </c>
      <c r="V34" s="59">
        <f t="shared" si="87"/>
        <v>0</v>
      </c>
      <c r="W34" s="59">
        <f t="shared" si="87"/>
        <v>0</v>
      </c>
      <c r="X34" s="59">
        <f t="shared" si="87"/>
        <v>0</v>
      </c>
      <c r="Y34" s="61"/>
    </row>
    <row r="35" spans="1:25" s="32" customFormat="1" ht="25.5" hidden="1" customHeight="1">
      <c r="A35" s="41"/>
      <c r="B35" s="42" t="s">
        <v>198</v>
      </c>
      <c r="C35" s="28"/>
      <c r="D35" s="43">
        <f t="shared" ref="D35" si="88">E35+J35+N35+O35+SUM(R35:V35)</f>
        <v>4630</v>
      </c>
      <c r="E35" s="44">
        <f t="shared" ref="E35" si="89">SUM(F35:I35)</f>
        <v>0</v>
      </c>
      <c r="F35" s="45">
        <f>F87+F240</f>
        <v>0</v>
      </c>
      <c r="G35" s="46">
        <f t="shared" ref="G35:X35" si="90">G87+G240</f>
        <v>0</v>
      </c>
      <c r="H35" s="46">
        <f t="shared" si="90"/>
        <v>0</v>
      </c>
      <c r="I35" s="46">
        <f t="shared" si="90"/>
        <v>0</v>
      </c>
      <c r="J35" s="44">
        <f t="shared" ref="J35" si="91">SUM(K35:M35)</f>
        <v>0</v>
      </c>
      <c r="K35" s="46">
        <f t="shared" si="90"/>
        <v>0</v>
      </c>
      <c r="L35" s="46">
        <f t="shared" si="90"/>
        <v>0</v>
      </c>
      <c r="M35" s="46">
        <f t="shared" si="90"/>
        <v>0</v>
      </c>
      <c r="N35" s="46">
        <f t="shared" si="90"/>
        <v>0</v>
      </c>
      <c r="O35" s="44">
        <f t="shared" ref="O35" si="92">SUM(P35:Q35)</f>
        <v>4630</v>
      </c>
      <c r="P35" s="46">
        <f t="shared" si="90"/>
        <v>4630</v>
      </c>
      <c r="Q35" s="46">
        <f t="shared" si="90"/>
        <v>0</v>
      </c>
      <c r="R35" s="46">
        <f t="shared" si="90"/>
        <v>0</v>
      </c>
      <c r="S35" s="46">
        <f t="shared" si="90"/>
        <v>0</v>
      </c>
      <c r="T35" s="46">
        <f t="shared" si="90"/>
        <v>0</v>
      </c>
      <c r="U35" s="46">
        <f t="shared" si="90"/>
        <v>0</v>
      </c>
      <c r="V35" s="44">
        <f t="shared" ref="V35" si="93">SUM(W35:X35)</f>
        <v>0</v>
      </c>
      <c r="W35" s="46">
        <f t="shared" si="90"/>
        <v>0</v>
      </c>
      <c r="X35" s="46">
        <f t="shared" si="90"/>
        <v>0</v>
      </c>
      <c r="Y35" s="31"/>
    </row>
    <row r="36" spans="1:25" s="55" customFormat="1" ht="46.5" hidden="1" customHeight="1">
      <c r="A36" s="50" t="s">
        <v>5</v>
      </c>
      <c r="B36" s="51" t="s">
        <v>199</v>
      </c>
      <c r="C36" s="52" t="s">
        <v>200</v>
      </c>
      <c r="D36" s="53">
        <f>SUM(D37:D44)</f>
        <v>2554</v>
      </c>
      <c r="E36" s="53">
        <f t="shared" ref="E36:X36" si="94">SUM(E37:E44)</f>
        <v>0</v>
      </c>
      <c r="F36" s="54">
        <f t="shared" si="94"/>
        <v>0</v>
      </c>
      <c r="G36" s="53">
        <f t="shared" si="94"/>
        <v>0</v>
      </c>
      <c r="H36" s="53">
        <f t="shared" si="94"/>
        <v>0</v>
      </c>
      <c r="I36" s="53">
        <f t="shared" si="94"/>
        <v>0</v>
      </c>
      <c r="J36" s="53">
        <f t="shared" si="94"/>
        <v>0</v>
      </c>
      <c r="K36" s="53">
        <f t="shared" si="94"/>
        <v>0</v>
      </c>
      <c r="L36" s="53">
        <f t="shared" si="94"/>
        <v>0</v>
      </c>
      <c r="M36" s="53">
        <f t="shared" si="94"/>
        <v>0</v>
      </c>
      <c r="N36" s="53">
        <f t="shared" si="94"/>
        <v>0</v>
      </c>
      <c r="O36" s="53">
        <f t="shared" si="94"/>
        <v>0</v>
      </c>
      <c r="P36" s="53">
        <f t="shared" si="94"/>
        <v>0</v>
      </c>
      <c r="Q36" s="53">
        <f t="shared" si="94"/>
        <v>0</v>
      </c>
      <c r="R36" s="53">
        <f t="shared" si="94"/>
        <v>0</v>
      </c>
      <c r="S36" s="53">
        <f t="shared" si="94"/>
        <v>2554</v>
      </c>
      <c r="T36" s="53">
        <f t="shared" si="94"/>
        <v>0</v>
      </c>
      <c r="U36" s="53">
        <f t="shared" si="94"/>
        <v>0</v>
      </c>
      <c r="V36" s="53">
        <f t="shared" si="94"/>
        <v>0</v>
      </c>
      <c r="W36" s="53">
        <f t="shared" si="94"/>
        <v>0</v>
      </c>
      <c r="X36" s="53">
        <f t="shared" si="94"/>
        <v>0</v>
      </c>
      <c r="Y36" s="50"/>
    </row>
    <row r="37" spans="1:25" s="32" customFormat="1" ht="43.5" hidden="1" customHeight="1">
      <c r="A37" s="41">
        <v>1</v>
      </c>
      <c r="B37" s="42" t="s">
        <v>201</v>
      </c>
      <c r="C37" s="28"/>
      <c r="D37" s="43">
        <f t="shared" ref="D37:D44" si="95">E37+J37+N37+O37+SUM(R37:V37)</f>
        <v>288</v>
      </c>
      <c r="E37" s="44">
        <f t="shared" ref="E37:E44" si="96">SUM(F37:I37)</f>
        <v>0</v>
      </c>
      <c r="F37" s="45">
        <f>F122+F275</f>
        <v>0</v>
      </c>
      <c r="G37" s="46">
        <f t="shared" ref="G37:I37" si="97">G122+G275</f>
        <v>0</v>
      </c>
      <c r="H37" s="46">
        <f t="shared" si="97"/>
        <v>0</v>
      </c>
      <c r="I37" s="46">
        <f t="shared" si="97"/>
        <v>0</v>
      </c>
      <c r="J37" s="44">
        <f t="shared" ref="J37:J44" si="98">SUM(K37:M37)</f>
        <v>0</v>
      </c>
      <c r="K37" s="46">
        <f t="shared" ref="K37:N44" si="99">K122+K275</f>
        <v>0</v>
      </c>
      <c r="L37" s="46">
        <f t="shared" si="99"/>
        <v>0</v>
      </c>
      <c r="M37" s="46">
        <f t="shared" si="99"/>
        <v>0</v>
      </c>
      <c r="N37" s="46">
        <f t="shared" si="99"/>
        <v>0</v>
      </c>
      <c r="O37" s="44">
        <f t="shared" ref="O37:O44" si="100">SUM(P37:Q37)</f>
        <v>0</v>
      </c>
      <c r="P37" s="46">
        <f t="shared" ref="P37:U44" si="101">P122+P275</f>
        <v>0</v>
      </c>
      <c r="Q37" s="46">
        <f t="shared" si="101"/>
        <v>0</v>
      </c>
      <c r="R37" s="46">
        <f t="shared" si="101"/>
        <v>0</v>
      </c>
      <c r="S37" s="46">
        <f t="shared" si="101"/>
        <v>288</v>
      </c>
      <c r="T37" s="46">
        <f t="shared" si="101"/>
        <v>0</v>
      </c>
      <c r="U37" s="46">
        <f t="shared" si="101"/>
        <v>0</v>
      </c>
      <c r="V37" s="44">
        <f t="shared" ref="V37:V44" si="102">SUM(W37:X37)</f>
        <v>0</v>
      </c>
      <c r="W37" s="46">
        <f t="shared" ref="W37:X44" si="103">W122+W275</f>
        <v>0</v>
      </c>
      <c r="X37" s="46">
        <f t="shared" si="103"/>
        <v>0</v>
      </c>
      <c r="Y37" s="31"/>
    </row>
    <row r="38" spans="1:25" s="32" customFormat="1" ht="46.5" hidden="1" customHeight="1">
      <c r="A38" s="41">
        <v>2</v>
      </c>
      <c r="B38" s="42" t="s">
        <v>202</v>
      </c>
      <c r="C38" s="28"/>
      <c r="D38" s="43">
        <f t="shared" si="95"/>
        <v>58</v>
      </c>
      <c r="E38" s="44">
        <f t="shared" si="96"/>
        <v>0</v>
      </c>
      <c r="F38" s="45">
        <f t="shared" ref="F38:I44" si="104">F123+F276</f>
        <v>0</v>
      </c>
      <c r="G38" s="46">
        <f t="shared" si="104"/>
        <v>0</v>
      </c>
      <c r="H38" s="46">
        <f t="shared" si="104"/>
        <v>0</v>
      </c>
      <c r="I38" s="46">
        <f t="shared" si="104"/>
        <v>0</v>
      </c>
      <c r="J38" s="44">
        <f t="shared" si="98"/>
        <v>0</v>
      </c>
      <c r="K38" s="46">
        <f t="shared" si="99"/>
        <v>0</v>
      </c>
      <c r="L38" s="46">
        <f t="shared" si="99"/>
        <v>0</v>
      </c>
      <c r="M38" s="46">
        <f t="shared" si="99"/>
        <v>0</v>
      </c>
      <c r="N38" s="46">
        <f t="shared" si="99"/>
        <v>0</v>
      </c>
      <c r="O38" s="44">
        <f t="shared" si="100"/>
        <v>0</v>
      </c>
      <c r="P38" s="46">
        <f t="shared" si="101"/>
        <v>0</v>
      </c>
      <c r="Q38" s="46">
        <f t="shared" si="101"/>
        <v>0</v>
      </c>
      <c r="R38" s="46">
        <f t="shared" si="101"/>
        <v>0</v>
      </c>
      <c r="S38" s="46">
        <f t="shared" si="101"/>
        <v>58</v>
      </c>
      <c r="T38" s="46">
        <f t="shared" si="101"/>
        <v>0</v>
      </c>
      <c r="U38" s="46">
        <f t="shared" si="101"/>
        <v>0</v>
      </c>
      <c r="V38" s="44">
        <f t="shared" si="102"/>
        <v>0</v>
      </c>
      <c r="W38" s="46">
        <f t="shared" si="103"/>
        <v>0</v>
      </c>
      <c r="X38" s="46">
        <f t="shared" si="103"/>
        <v>0</v>
      </c>
      <c r="Y38" s="31"/>
    </row>
    <row r="39" spans="1:25" s="32" customFormat="1" ht="56.25" hidden="1" customHeight="1">
      <c r="A39" s="41">
        <v>3</v>
      </c>
      <c r="B39" s="42" t="s">
        <v>203</v>
      </c>
      <c r="C39" s="28"/>
      <c r="D39" s="43">
        <f t="shared" si="95"/>
        <v>345</v>
      </c>
      <c r="E39" s="44">
        <f t="shared" si="96"/>
        <v>0</v>
      </c>
      <c r="F39" s="45">
        <f t="shared" si="104"/>
        <v>0</v>
      </c>
      <c r="G39" s="46">
        <f t="shared" si="104"/>
        <v>0</v>
      </c>
      <c r="H39" s="46">
        <f t="shared" si="104"/>
        <v>0</v>
      </c>
      <c r="I39" s="46">
        <f t="shared" si="104"/>
        <v>0</v>
      </c>
      <c r="J39" s="44">
        <f t="shared" si="98"/>
        <v>0</v>
      </c>
      <c r="K39" s="46">
        <f t="shared" si="99"/>
        <v>0</v>
      </c>
      <c r="L39" s="46">
        <f t="shared" si="99"/>
        <v>0</v>
      </c>
      <c r="M39" s="46">
        <f t="shared" si="99"/>
        <v>0</v>
      </c>
      <c r="N39" s="46">
        <f t="shared" si="99"/>
        <v>0</v>
      </c>
      <c r="O39" s="44">
        <f t="shared" si="100"/>
        <v>0</v>
      </c>
      <c r="P39" s="46">
        <f t="shared" si="101"/>
        <v>0</v>
      </c>
      <c r="Q39" s="46">
        <f t="shared" si="101"/>
        <v>0</v>
      </c>
      <c r="R39" s="46">
        <f t="shared" si="101"/>
        <v>0</v>
      </c>
      <c r="S39" s="46">
        <f t="shared" si="101"/>
        <v>345</v>
      </c>
      <c r="T39" s="46">
        <f t="shared" si="101"/>
        <v>0</v>
      </c>
      <c r="U39" s="46">
        <f t="shared" si="101"/>
        <v>0</v>
      </c>
      <c r="V39" s="44">
        <f t="shared" si="102"/>
        <v>0</v>
      </c>
      <c r="W39" s="46">
        <f t="shared" si="103"/>
        <v>0</v>
      </c>
      <c r="X39" s="46">
        <f t="shared" si="103"/>
        <v>0</v>
      </c>
      <c r="Y39" s="31"/>
    </row>
    <row r="40" spans="1:25" s="32" customFormat="1" ht="26.25" hidden="1" customHeight="1">
      <c r="A40" s="41">
        <v>4</v>
      </c>
      <c r="B40" s="42" t="s">
        <v>204</v>
      </c>
      <c r="C40" s="28"/>
      <c r="D40" s="43">
        <f t="shared" si="95"/>
        <v>460</v>
      </c>
      <c r="E40" s="44">
        <f t="shared" si="96"/>
        <v>0</v>
      </c>
      <c r="F40" s="45">
        <f t="shared" si="104"/>
        <v>0</v>
      </c>
      <c r="G40" s="46">
        <f t="shared" si="104"/>
        <v>0</v>
      </c>
      <c r="H40" s="46">
        <f t="shared" si="104"/>
        <v>0</v>
      </c>
      <c r="I40" s="46">
        <f t="shared" si="104"/>
        <v>0</v>
      </c>
      <c r="J40" s="44">
        <f t="shared" si="98"/>
        <v>0</v>
      </c>
      <c r="K40" s="46">
        <f t="shared" si="99"/>
        <v>0</v>
      </c>
      <c r="L40" s="46">
        <f t="shared" si="99"/>
        <v>0</v>
      </c>
      <c r="M40" s="46">
        <f t="shared" si="99"/>
        <v>0</v>
      </c>
      <c r="N40" s="46">
        <f t="shared" si="99"/>
        <v>0</v>
      </c>
      <c r="O40" s="44">
        <f t="shared" si="100"/>
        <v>0</v>
      </c>
      <c r="P40" s="46">
        <f t="shared" si="101"/>
        <v>0</v>
      </c>
      <c r="Q40" s="46">
        <f t="shared" si="101"/>
        <v>0</v>
      </c>
      <c r="R40" s="46">
        <f t="shared" si="101"/>
        <v>0</v>
      </c>
      <c r="S40" s="46">
        <f t="shared" si="101"/>
        <v>460</v>
      </c>
      <c r="T40" s="46">
        <f t="shared" si="101"/>
        <v>0</v>
      </c>
      <c r="U40" s="46">
        <f t="shared" si="101"/>
        <v>0</v>
      </c>
      <c r="V40" s="44">
        <f t="shared" si="102"/>
        <v>0</v>
      </c>
      <c r="W40" s="46">
        <f t="shared" si="103"/>
        <v>0</v>
      </c>
      <c r="X40" s="46">
        <f t="shared" si="103"/>
        <v>0</v>
      </c>
      <c r="Y40" s="31"/>
    </row>
    <row r="41" spans="1:25" s="32" customFormat="1" ht="43.5" hidden="1" customHeight="1">
      <c r="A41" s="41">
        <v>5</v>
      </c>
      <c r="B41" s="42" t="s">
        <v>205</v>
      </c>
      <c r="C41" s="28"/>
      <c r="D41" s="43">
        <f t="shared" si="95"/>
        <v>115</v>
      </c>
      <c r="E41" s="44">
        <f t="shared" si="96"/>
        <v>0</v>
      </c>
      <c r="F41" s="45">
        <f t="shared" si="104"/>
        <v>0</v>
      </c>
      <c r="G41" s="46">
        <f t="shared" si="104"/>
        <v>0</v>
      </c>
      <c r="H41" s="46">
        <f t="shared" si="104"/>
        <v>0</v>
      </c>
      <c r="I41" s="46">
        <f t="shared" si="104"/>
        <v>0</v>
      </c>
      <c r="J41" s="44">
        <f t="shared" si="98"/>
        <v>0</v>
      </c>
      <c r="K41" s="46">
        <f t="shared" si="99"/>
        <v>0</v>
      </c>
      <c r="L41" s="46">
        <f t="shared" si="99"/>
        <v>0</v>
      </c>
      <c r="M41" s="46">
        <f t="shared" si="99"/>
        <v>0</v>
      </c>
      <c r="N41" s="46">
        <f t="shared" si="99"/>
        <v>0</v>
      </c>
      <c r="O41" s="44">
        <f t="shared" si="100"/>
        <v>0</v>
      </c>
      <c r="P41" s="46">
        <f t="shared" si="101"/>
        <v>0</v>
      </c>
      <c r="Q41" s="46">
        <f t="shared" si="101"/>
        <v>0</v>
      </c>
      <c r="R41" s="46">
        <f t="shared" si="101"/>
        <v>0</v>
      </c>
      <c r="S41" s="46">
        <f t="shared" si="101"/>
        <v>115</v>
      </c>
      <c r="T41" s="46">
        <f t="shared" si="101"/>
        <v>0</v>
      </c>
      <c r="U41" s="46">
        <f t="shared" si="101"/>
        <v>0</v>
      </c>
      <c r="V41" s="44">
        <f t="shared" si="102"/>
        <v>0</v>
      </c>
      <c r="W41" s="46">
        <f t="shared" si="103"/>
        <v>0</v>
      </c>
      <c r="X41" s="46">
        <f t="shared" si="103"/>
        <v>0</v>
      </c>
      <c r="Y41" s="31"/>
    </row>
    <row r="42" spans="1:25" s="32" customFormat="1" ht="30" hidden="1" customHeight="1">
      <c r="A42" s="41">
        <v>6</v>
      </c>
      <c r="B42" s="42" t="s">
        <v>206</v>
      </c>
      <c r="C42" s="28"/>
      <c r="D42" s="43">
        <f t="shared" si="95"/>
        <v>828</v>
      </c>
      <c r="E42" s="44">
        <f t="shared" si="96"/>
        <v>0</v>
      </c>
      <c r="F42" s="45">
        <f t="shared" si="104"/>
        <v>0</v>
      </c>
      <c r="G42" s="46">
        <f t="shared" si="104"/>
        <v>0</v>
      </c>
      <c r="H42" s="46">
        <f t="shared" si="104"/>
        <v>0</v>
      </c>
      <c r="I42" s="46">
        <f t="shared" si="104"/>
        <v>0</v>
      </c>
      <c r="J42" s="44">
        <f t="shared" si="98"/>
        <v>0</v>
      </c>
      <c r="K42" s="46">
        <f t="shared" si="99"/>
        <v>0</v>
      </c>
      <c r="L42" s="46">
        <f t="shared" si="99"/>
        <v>0</v>
      </c>
      <c r="M42" s="46">
        <f t="shared" si="99"/>
        <v>0</v>
      </c>
      <c r="N42" s="46">
        <f t="shared" si="99"/>
        <v>0</v>
      </c>
      <c r="O42" s="44">
        <f t="shared" si="100"/>
        <v>0</v>
      </c>
      <c r="P42" s="46">
        <f t="shared" si="101"/>
        <v>0</v>
      </c>
      <c r="Q42" s="46">
        <f t="shared" si="101"/>
        <v>0</v>
      </c>
      <c r="R42" s="46">
        <f t="shared" si="101"/>
        <v>0</v>
      </c>
      <c r="S42" s="46">
        <f t="shared" si="101"/>
        <v>828</v>
      </c>
      <c r="T42" s="46">
        <f t="shared" si="101"/>
        <v>0</v>
      </c>
      <c r="U42" s="46">
        <f t="shared" si="101"/>
        <v>0</v>
      </c>
      <c r="V42" s="44">
        <f t="shared" si="102"/>
        <v>0</v>
      </c>
      <c r="W42" s="46">
        <f t="shared" si="103"/>
        <v>0</v>
      </c>
      <c r="X42" s="46">
        <f t="shared" si="103"/>
        <v>0</v>
      </c>
      <c r="Y42" s="31"/>
    </row>
    <row r="43" spans="1:25" s="32" customFormat="1" ht="61.5" hidden="1" customHeight="1">
      <c r="A43" s="41">
        <v>7</v>
      </c>
      <c r="B43" s="42" t="s">
        <v>207</v>
      </c>
      <c r="C43" s="28"/>
      <c r="D43" s="43">
        <f t="shared" si="95"/>
        <v>115</v>
      </c>
      <c r="E43" s="44">
        <f t="shared" si="96"/>
        <v>0</v>
      </c>
      <c r="F43" s="45">
        <f t="shared" si="104"/>
        <v>0</v>
      </c>
      <c r="G43" s="46">
        <f t="shared" si="104"/>
        <v>0</v>
      </c>
      <c r="H43" s="46">
        <f t="shared" si="104"/>
        <v>0</v>
      </c>
      <c r="I43" s="46">
        <f t="shared" si="104"/>
        <v>0</v>
      </c>
      <c r="J43" s="44">
        <f t="shared" si="98"/>
        <v>0</v>
      </c>
      <c r="K43" s="46">
        <f t="shared" si="99"/>
        <v>0</v>
      </c>
      <c r="L43" s="46">
        <f t="shared" si="99"/>
        <v>0</v>
      </c>
      <c r="M43" s="46">
        <f t="shared" si="99"/>
        <v>0</v>
      </c>
      <c r="N43" s="46">
        <f t="shared" si="99"/>
        <v>0</v>
      </c>
      <c r="O43" s="44">
        <f t="shared" si="100"/>
        <v>0</v>
      </c>
      <c r="P43" s="46">
        <f t="shared" si="101"/>
        <v>0</v>
      </c>
      <c r="Q43" s="46">
        <f t="shared" si="101"/>
        <v>0</v>
      </c>
      <c r="R43" s="46">
        <f t="shared" si="101"/>
        <v>0</v>
      </c>
      <c r="S43" s="46">
        <f t="shared" si="101"/>
        <v>115</v>
      </c>
      <c r="T43" s="46">
        <f t="shared" si="101"/>
        <v>0</v>
      </c>
      <c r="U43" s="46">
        <f t="shared" si="101"/>
        <v>0</v>
      </c>
      <c r="V43" s="44">
        <f t="shared" si="102"/>
        <v>0</v>
      </c>
      <c r="W43" s="46">
        <f t="shared" si="103"/>
        <v>0</v>
      </c>
      <c r="X43" s="46">
        <f t="shared" si="103"/>
        <v>0</v>
      </c>
      <c r="Y43" s="31"/>
    </row>
    <row r="44" spans="1:25" s="32" customFormat="1" ht="47.25" hidden="1" customHeight="1">
      <c r="A44" s="41">
        <v>8</v>
      </c>
      <c r="B44" s="42" t="s">
        <v>208</v>
      </c>
      <c r="C44" s="28"/>
      <c r="D44" s="43">
        <f t="shared" si="95"/>
        <v>345</v>
      </c>
      <c r="E44" s="44">
        <f t="shared" si="96"/>
        <v>0</v>
      </c>
      <c r="F44" s="45">
        <f t="shared" si="104"/>
        <v>0</v>
      </c>
      <c r="G44" s="46">
        <f t="shared" si="104"/>
        <v>0</v>
      </c>
      <c r="H44" s="46">
        <f t="shared" si="104"/>
        <v>0</v>
      </c>
      <c r="I44" s="46">
        <f t="shared" si="104"/>
        <v>0</v>
      </c>
      <c r="J44" s="44">
        <f t="shared" si="98"/>
        <v>0</v>
      </c>
      <c r="K44" s="46">
        <f t="shared" si="99"/>
        <v>0</v>
      </c>
      <c r="L44" s="46">
        <f t="shared" si="99"/>
        <v>0</v>
      </c>
      <c r="M44" s="46">
        <f t="shared" si="99"/>
        <v>0</v>
      </c>
      <c r="N44" s="46">
        <f t="shared" si="99"/>
        <v>0</v>
      </c>
      <c r="O44" s="44">
        <f t="shared" si="100"/>
        <v>0</v>
      </c>
      <c r="P44" s="46">
        <f t="shared" si="101"/>
        <v>0</v>
      </c>
      <c r="Q44" s="46">
        <f t="shared" si="101"/>
        <v>0</v>
      </c>
      <c r="R44" s="46">
        <f t="shared" si="101"/>
        <v>0</v>
      </c>
      <c r="S44" s="46">
        <f t="shared" si="101"/>
        <v>345</v>
      </c>
      <c r="T44" s="46">
        <f t="shared" si="101"/>
        <v>0</v>
      </c>
      <c r="U44" s="46">
        <f t="shared" si="101"/>
        <v>0</v>
      </c>
      <c r="V44" s="44">
        <f t="shared" si="102"/>
        <v>0</v>
      </c>
      <c r="W44" s="46">
        <f t="shared" si="103"/>
        <v>0</v>
      </c>
      <c r="X44" s="46">
        <f t="shared" si="103"/>
        <v>0</v>
      </c>
      <c r="Y44" s="31"/>
    </row>
    <row r="45" spans="1:25" s="55" customFormat="1" ht="39" hidden="1" customHeight="1">
      <c r="A45" s="50" t="s">
        <v>90</v>
      </c>
      <c r="B45" s="51" t="s">
        <v>209</v>
      </c>
      <c r="C45" s="52" t="s">
        <v>210</v>
      </c>
      <c r="D45" s="53">
        <f>D46</f>
        <v>1435</v>
      </c>
      <c r="E45" s="53">
        <f t="shared" ref="E45:X46" si="105">E46</f>
        <v>0</v>
      </c>
      <c r="F45" s="54">
        <f t="shared" si="105"/>
        <v>0</v>
      </c>
      <c r="G45" s="53">
        <f t="shared" si="105"/>
        <v>0</v>
      </c>
      <c r="H45" s="53">
        <f t="shared" si="105"/>
        <v>0</v>
      </c>
      <c r="I45" s="53">
        <f t="shared" si="105"/>
        <v>0</v>
      </c>
      <c r="J45" s="53">
        <f t="shared" si="105"/>
        <v>0</v>
      </c>
      <c r="K45" s="53">
        <f t="shared" si="105"/>
        <v>0</v>
      </c>
      <c r="L45" s="53">
        <f t="shared" si="105"/>
        <v>0</v>
      </c>
      <c r="M45" s="53">
        <f t="shared" si="105"/>
        <v>0</v>
      </c>
      <c r="N45" s="53">
        <f t="shared" si="105"/>
        <v>0</v>
      </c>
      <c r="O45" s="53">
        <f t="shared" si="105"/>
        <v>0</v>
      </c>
      <c r="P45" s="53">
        <f t="shared" si="105"/>
        <v>0</v>
      </c>
      <c r="Q45" s="53">
        <f t="shared" si="105"/>
        <v>0</v>
      </c>
      <c r="R45" s="53">
        <f t="shared" si="105"/>
        <v>0</v>
      </c>
      <c r="S45" s="53">
        <f t="shared" si="105"/>
        <v>0</v>
      </c>
      <c r="T45" s="53">
        <f t="shared" si="105"/>
        <v>0</v>
      </c>
      <c r="U45" s="53">
        <f t="shared" si="105"/>
        <v>1435</v>
      </c>
      <c r="V45" s="53">
        <f t="shared" si="105"/>
        <v>0</v>
      </c>
      <c r="W45" s="53">
        <f t="shared" si="105"/>
        <v>0</v>
      </c>
      <c r="X45" s="53">
        <f t="shared" si="105"/>
        <v>0</v>
      </c>
      <c r="Y45" s="50"/>
    </row>
    <row r="46" spans="1:25" s="62" customFormat="1" ht="44.25" hidden="1" customHeight="1">
      <c r="A46" s="56"/>
      <c r="B46" s="57" t="s">
        <v>211</v>
      </c>
      <c r="C46" s="58"/>
      <c r="D46" s="59">
        <f>D47</f>
        <v>1435</v>
      </c>
      <c r="E46" s="59">
        <f t="shared" si="105"/>
        <v>0</v>
      </c>
      <c r="F46" s="60">
        <f t="shared" si="105"/>
        <v>0</v>
      </c>
      <c r="G46" s="59">
        <f t="shared" si="105"/>
        <v>0</v>
      </c>
      <c r="H46" s="59">
        <f t="shared" si="105"/>
        <v>0</v>
      </c>
      <c r="I46" s="59">
        <f t="shared" si="105"/>
        <v>0</v>
      </c>
      <c r="J46" s="59">
        <f t="shared" si="105"/>
        <v>0</v>
      </c>
      <c r="K46" s="59">
        <f t="shared" si="105"/>
        <v>0</v>
      </c>
      <c r="L46" s="59">
        <f t="shared" si="105"/>
        <v>0</v>
      </c>
      <c r="M46" s="59">
        <f t="shared" si="105"/>
        <v>0</v>
      </c>
      <c r="N46" s="59">
        <f t="shared" si="105"/>
        <v>0</v>
      </c>
      <c r="O46" s="59">
        <f t="shared" si="105"/>
        <v>0</v>
      </c>
      <c r="P46" s="59">
        <f t="shared" si="105"/>
        <v>0</v>
      </c>
      <c r="Q46" s="59">
        <f t="shared" si="105"/>
        <v>0</v>
      </c>
      <c r="R46" s="59">
        <f t="shared" si="105"/>
        <v>0</v>
      </c>
      <c r="S46" s="59">
        <f t="shared" si="105"/>
        <v>0</v>
      </c>
      <c r="T46" s="59">
        <f t="shared" si="105"/>
        <v>0</v>
      </c>
      <c r="U46" s="59">
        <f t="shared" si="105"/>
        <v>1435</v>
      </c>
      <c r="V46" s="59">
        <f t="shared" si="105"/>
        <v>0</v>
      </c>
      <c r="W46" s="59">
        <f t="shared" si="105"/>
        <v>0</v>
      </c>
      <c r="X46" s="59">
        <f t="shared" si="105"/>
        <v>0</v>
      </c>
      <c r="Y46" s="61"/>
    </row>
    <row r="47" spans="1:25" s="32" customFormat="1" ht="55.5" hidden="1" customHeight="1">
      <c r="A47" s="41"/>
      <c r="B47" s="42" t="s">
        <v>212</v>
      </c>
      <c r="C47" s="28"/>
      <c r="D47" s="43">
        <f t="shared" ref="D47" si="106">E47+J47+N47+O47+SUM(R47:V47)</f>
        <v>1435</v>
      </c>
      <c r="E47" s="44">
        <f t="shared" ref="E47" si="107">SUM(F47:I47)</f>
        <v>0</v>
      </c>
      <c r="F47" s="45">
        <f>F148+F301</f>
        <v>0</v>
      </c>
      <c r="G47" s="46">
        <f t="shared" ref="G47:X47" si="108">G148+G301</f>
        <v>0</v>
      </c>
      <c r="H47" s="46">
        <f t="shared" si="108"/>
        <v>0</v>
      </c>
      <c r="I47" s="46">
        <f t="shared" si="108"/>
        <v>0</v>
      </c>
      <c r="J47" s="44">
        <f t="shared" ref="J47" si="109">SUM(K47:M47)</f>
        <v>0</v>
      </c>
      <c r="K47" s="46">
        <f t="shared" si="108"/>
        <v>0</v>
      </c>
      <c r="L47" s="46">
        <f t="shared" si="108"/>
        <v>0</v>
      </c>
      <c r="M47" s="46">
        <f t="shared" si="108"/>
        <v>0</v>
      </c>
      <c r="N47" s="46">
        <f t="shared" si="108"/>
        <v>0</v>
      </c>
      <c r="O47" s="44">
        <f t="shared" ref="O47" si="110">SUM(P47:Q47)</f>
        <v>0</v>
      </c>
      <c r="P47" s="46">
        <f t="shared" si="108"/>
        <v>0</v>
      </c>
      <c r="Q47" s="46">
        <f t="shared" si="108"/>
        <v>0</v>
      </c>
      <c r="R47" s="46">
        <f t="shared" si="108"/>
        <v>0</v>
      </c>
      <c r="S47" s="46">
        <f t="shared" si="108"/>
        <v>0</v>
      </c>
      <c r="T47" s="46">
        <f t="shared" si="108"/>
        <v>0</v>
      </c>
      <c r="U47" s="46">
        <f t="shared" si="108"/>
        <v>1435</v>
      </c>
      <c r="V47" s="44">
        <f t="shared" ref="V47" si="111">SUM(W47:X47)</f>
        <v>0</v>
      </c>
      <c r="W47" s="46">
        <f t="shared" si="108"/>
        <v>0</v>
      </c>
      <c r="X47" s="46">
        <f t="shared" si="108"/>
        <v>0</v>
      </c>
      <c r="Y47" s="31"/>
    </row>
    <row r="48" spans="1:25" s="55" customFormat="1" ht="56.25" hidden="1" customHeight="1">
      <c r="A48" s="50" t="s">
        <v>101</v>
      </c>
      <c r="B48" s="51" t="s">
        <v>213</v>
      </c>
      <c r="C48" s="52" t="s">
        <v>214</v>
      </c>
      <c r="D48" s="53">
        <f>D49</f>
        <v>129</v>
      </c>
      <c r="E48" s="53">
        <f t="shared" ref="E48:X49" si="112">E49</f>
        <v>0</v>
      </c>
      <c r="F48" s="54">
        <f t="shared" si="112"/>
        <v>0</v>
      </c>
      <c r="G48" s="53">
        <f t="shared" si="112"/>
        <v>0</v>
      </c>
      <c r="H48" s="53">
        <f t="shared" si="112"/>
        <v>0</v>
      </c>
      <c r="I48" s="53">
        <f t="shared" si="112"/>
        <v>0</v>
      </c>
      <c r="J48" s="53">
        <f t="shared" si="112"/>
        <v>12</v>
      </c>
      <c r="K48" s="53">
        <f t="shared" si="112"/>
        <v>0</v>
      </c>
      <c r="L48" s="53">
        <f t="shared" si="112"/>
        <v>0</v>
      </c>
      <c r="M48" s="53">
        <f t="shared" si="112"/>
        <v>12</v>
      </c>
      <c r="N48" s="53">
        <f t="shared" si="112"/>
        <v>0</v>
      </c>
      <c r="O48" s="53">
        <f t="shared" si="112"/>
        <v>0</v>
      </c>
      <c r="P48" s="53">
        <f t="shared" si="112"/>
        <v>0</v>
      </c>
      <c r="Q48" s="53">
        <f t="shared" si="112"/>
        <v>0</v>
      </c>
      <c r="R48" s="53">
        <f t="shared" si="112"/>
        <v>0</v>
      </c>
      <c r="S48" s="53">
        <f t="shared" si="112"/>
        <v>117</v>
      </c>
      <c r="T48" s="53">
        <f t="shared" si="112"/>
        <v>0</v>
      </c>
      <c r="U48" s="53">
        <f t="shared" si="112"/>
        <v>0</v>
      </c>
      <c r="V48" s="53">
        <f t="shared" si="112"/>
        <v>0</v>
      </c>
      <c r="W48" s="53">
        <f t="shared" si="112"/>
        <v>0</v>
      </c>
      <c r="X48" s="53">
        <f t="shared" si="112"/>
        <v>0</v>
      </c>
      <c r="Y48" s="50"/>
    </row>
    <row r="49" spans="1:27" s="62" customFormat="1" ht="43.5" hidden="1" customHeight="1">
      <c r="A49" s="56"/>
      <c r="B49" s="57" t="s">
        <v>215</v>
      </c>
      <c r="C49" s="58"/>
      <c r="D49" s="59">
        <f>D50</f>
        <v>129</v>
      </c>
      <c r="E49" s="59">
        <f t="shared" si="112"/>
        <v>0</v>
      </c>
      <c r="F49" s="60">
        <f t="shared" si="112"/>
        <v>0</v>
      </c>
      <c r="G49" s="59">
        <f t="shared" si="112"/>
        <v>0</v>
      </c>
      <c r="H49" s="59">
        <f t="shared" si="112"/>
        <v>0</v>
      </c>
      <c r="I49" s="59">
        <f t="shared" si="112"/>
        <v>0</v>
      </c>
      <c r="J49" s="59">
        <f t="shared" si="112"/>
        <v>12</v>
      </c>
      <c r="K49" s="59">
        <f t="shared" si="112"/>
        <v>0</v>
      </c>
      <c r="L49" s="59">
        <f t="shared" si="112"/>
        <v>0</v>
      </c>
      <c r="M49" s="59">
        <f t="shared" si="112"/>
        <v>12</v>
      </c>
      <c r="N49" s="59">
        <f t="shared" si="112"/>
        <v>0</v>
      </c>
      <c r="O49" s="59">
        <f t="shared" si="112"/>
        <v>0</v>
      </c>
      <c r="P49" s="59">
        <f t="shared" si="112"/>
        <v>0</v>
      </c>
      <c r="Q49" s="59">
        <f t="shared" si="112"/>
        <v>0</v>
      </c>
      <c r="R49" s="59">
        <f t="shared" si="112"/>
        <v>0</v>
      </c>
      <c r="S49" s="59">
        <f t="shared" si="112"/>
        <v>117</v>
      </c>
      <c r="T49" s="59">
        <f t="shared" si="112"/>
        <v>0</v>
      </c>
      <c r="U49" s="59">
        <f t="shared" si="112"/>
        <v>0</v>
      </c>
      <c r="V49" s="59">
        <f t="shared" si="112"/>
        <v>0</v>
      </c>
      <c r="W49" s="59">
        <f t="shared" si="112"/>
        <v>0</v>
      </c>
      <c r="X49" s="59">
        <f t="shared" si="112"/>
        <v>0</v>
      </c>
      <c r="Y49" s="61"/>
    </row>
    <row r="50" spans="1:27" s="32" customFormat="1" ht="59.25" hidden="1" customHeight="1">
      <c r="A50" s="41"/>
      <c r="B50" s="42" t="s">
        <v>216</v>
      </c>
      <c r="C50" s="28"/>
      <c r="D50" s="43">
        <f t="shared" ref="D50:D52" si="113">E50+J50+N50+O50+SUM(R50:V50)</f>
        <v>129</v>
      </c>
      <c r="E50" s="44">
        <f t="shared" ref="E50:E52" si="114">SUM(F50:I50)</f>
        <v>0</v>
      </c>
      <c r="F50" s="45">
        <f>F151+F304</f>
        <v>0</v>
      </c>
      <c r="G50" s="46">
        <f t="shared" ref="G50:X50" si="115">G151+G304</f>
        <v>0</v>
      </c>
      <c r="H50" s="46">
        <f t="shared" si="115"/>
        <v>0</v>
      </c>
      <c r="I50" s="46">
        <f t="shared" si="115"/>
        <v>0</v>
      </c>
      <c r="J50" s="44">
        <f t="shared" ref="J50:J52" si="116">SUM(K50:M50)</f>
        <v>12</v>
      </c>
      <c r="K50" s="46">
        <f t="shared" si="115"/>
        <v>0</v>
      </c>
      <c r="L50" s="46">
        <f t="shared" si="115"/>
        <v>0</v>
      </c>
      <c r="M50" s="46">
        <f t="shared" si="115"/>
        <v>12</v>
      </c>
      <c r="N50" s="46">
        <f t="shared" si="115"/>
        <v>0</v>
      </c>
      <c r="O50" s="44">
        <f t="shared" ref="O50:O52" si="117">SUM(P50:Q50)</f>
        <v>0</v>
      </c>
      <c r="P50" s="46">
        <f t="shared" si="115"/>
        <v>0</v>
      </c>
      <c r="Q50" s="46">
        <f t="shared" si="115"/>
        <v>0</v>
      </c>
      <c r="R50" s="46">
        <f t="shared" si="115"/>
        <v>0</v>
      </c>
      <c r="S50" s="46">
        <f t="shared" si="115"/>
        <v>117</v>
      </c>
      <c r="T50" s="46">
        <f t="shared" si="115"/>
        <v>0</v>
      </c>
      <c r="U50" s="46">
        <f t="shared" si="115"/>
        <v>0</v>
      </c>
      <c r="V50" s="44">
        <f t="shared" ref="V50:V52" si="118">SUM(W50:X50)</f>
        <v>0</v>
      </c>
      <c r="W50" s="46">
        <f t="shared" si="115"/>
        <v>0</v>
      </c>
      <c r="X50" s="46">
        <f t="shared" si="115"/>
        <v>0</v>
      </c>
      <c r="Y50" s="31"/>
    </row>
    <row r="51" spans="1:27" s="32" customFormat="1" ht="15.75" hidden="1">
      <c r="A51" s="41"/>
      <c r="B51" s="42"/>
      <c r="C51" s="28"/>
      <c r="D51" s="43">
        <f t="shared" si="113"/>
        <v>0</v>
      </c>
      <c r="E51" s="44">
        <f t="shared" si="114"/>
        <v>0</v>
      </c>
      <c r="F51" s="47"/>
      <c r="G51" s="48"/>
      <c r="H51" s="48"/>
      <c r="I51" s="48"/>
      <c r="J51" s="44">
        <f t="shared" si="116"/>
        <v>0</v>
      </c>
      <c r="K51" s="48"/>
      <c r="L51" s="48"/>
      <c r="M51" s="48"/>
      <c r="N51" s="48"/>
      <c r="O51" s="44">
        <f t="shared" si="117"/>
        <v>0</v>
      </c>
      <c r="P51" s="48"/>
      <c r="Q51" s="48"/>
      <c r="R51" s="48"/>
      <c r="S51" s="48"/>
      <c r="T51" s="48"/>
      <c r="U51" s="48"/>
      <c r="V51" s="44">
        <f t="shared" si="118"/>
        <v>0</v>
      </c>
      <c r="W51" s="44"/>
      <c r="X51" s="44"/>
      <c r="Y51" s="31"/>
    </row>
    <row r="52" spans="1:27" s="32" customFormat="1" ht="15.75" hidden="1">
      <c r="A52" s="41"/>
      <c r="B52" s="42"/>
      <c r="C52" s="28"/>
      <c r="D52" s="43">
        <f t="shared" si="113"/>
        <v>0</v>
      </c>
      <c r="E52" s="44">
        <f t="shared" si="114"/>
        <v>0</v>
      </c>
      <c r="F52" s="47"/>
      <c r="G52" s="48"/>
      <c r="H52" s="48"/>
      <c r="I52" s="48"/>
      <c r="J52" s="44">
        <f t="shared" si="116"/>
        <v>0</v>
      </c>
      <c r="K52" s="48"/>
      <c r="L52" s="48"/>
      <c r="M52" s="48"/>
      <c r="N52" s="48"/>
      <c r="O52" s="44">
        <f t="shared" si="117"/>
        <v>0</v>
      </c>
      <c r="P52" s="48"/>
      <c r="Q52" s="48"/>
      <c r="R52" s="48"/>
      <c r="S52" s="48"/>
      <c r="T52" s="48"/>
      <c r="U52" s="48"/>
      <c r="V52" s="44">
        <f t="shared" si="118"/>
        <v>0</v>
      </c>
      <c r="W52" s="44"/>
      <c r="X52" s="44"/>
      <c r="Y52" s="31"/>
    </row>
    <row r="53" spans="1:27" s="32" customFormat="1" ht="22.5" hidden="1" customHeight="1">
      <c r="A53" s="26" t="s">
        <v>217</v>
      </c>
      <c r="B53" s="27" t="s">
        <v>218</v>
      </c>
      <c r="C53" s="28"/>
      <c r="D53" s="29">
        <f>D54+D207</f>
        <v>29980</v>
      </c>
      <c r="E53" s="29">
        <f t="shared" ref="E53:X53" si="119">E54+E207</f>
        <v>2419</v>
      </c>
      <c r="F53" s="30">
        <f t="shared" si="119"/>
        <v>1942</v>
      </c>
      <c r="G53" s="29">
        <f t="shared" si="119"/>
        <v>20</v>
      </c>
      <c r="H53" s="29">
        <f t="shared" si="119"/>
        <v>285</v>
      </c>
      <c r="I53" s="29">
        <f t="shared" si="119"/>
        <v>172</v>
      </c>
      <c r="J53" s="29">
        <f t="shared" si="119"/>
        <v>3640</v>
      </c>
      <c r="K53" s="29">
        <f t="shared" si="119"/>
        <v>628</v>
      </c>
      <c r="L53" s="29">
        <f t="shared" si="119"/>
        <v>3000</v>
      </c>
      <c r="M53" s="29">
        <f t="shared" si="119"/>
        <v>12</v>
      </c>
      <c r="N53" s="29">
        <f t="shared" si="119"/>
        <v>70</v>
      </c>
      <c r="O53" s="29">
        <f t="shared" si="119"/>
        <v>10590</v>
      </c>
      <c r="P53" s="29">
        <f t="shared" si="119"/>
        <v>8781</v>
      </c>
      <c r="Q53" s="29">
        <f t="shared" si="119"/>
        <v>1809</v>
      </c>
      <c r="R53" s="29">
        <f t="shared" si="119"/>
        <v>247</v>
      </c>
      <c r="S53" s="29">
        <f t="shared" si="119"/>
        <v>8938</v>
      </c>
      <c r="T53" s="29">
        <f t="shared" si="119"/>
        <v>233</v>
      </c>
      <c r="U53" s="29">
        <f t="shared" si="119"/>
        <v>3429</v>
      </c>
      <c r="V53" s="29">
        <f t="shared" si="119"/>
        <v>414</v>
      </c>
      <c r="W53" s="29">
        <f t="shared" si="119"/>
        <v>386</v>
      </c>
      <c r="X53" s="29">
        <f t="shared" si="119"/>
        <v>28</v>
      </c>
      <c r="Y53" s="31"/>
    </row>
    <row r="54" spans="1:27" s="70" customFormat="1" ht="24" customHeight="1">
      <c r="A54" s="63" t="s">
        <v>89</v>
      </c>
      <c r="B54" s="64" t="s">
        <v>219</v>
      </c>
      <c r="C54" s="65"/>
      <c r="D54" s="66">
        <f t="shared" ref="D54:X54" si="120">D55+D73+D77+D82+D90+D97+D112+D130+D134+D144+D152+D156+D164+D169+D174+D179+D184+D189+D194+D198+D202</f>
        <v>2543</v>
      </c>
      <c r="E54" s="66">
        <f t="shared" si="120"/>
        <v>168</v>
      </c>
      <c r="F54" s="67">
        <f t="shared" si="120"/>
        <v>168</v>
      </c>
      <c r="G54" s="66">
        <f t="shared" si="120"/>
        <v>0</v>
      </c>
      <c r="H54" s="66">
        <f t="shared" si="120"/>
        <v>0</v>
      </c>
      <c r="I54" s="66">
        <f t="shared" si="120"/>
        <v>0</v>
      </c>
      <c r="J54" s="66">
        <f t="shared" si="120"/>
        <v>2</v>
      </c>
      <c r="K54" s="66">
        <f t="shared" si="120"/>
        <v>0</v>
      </c>
      <c r="L54" s="66">
        <f t="shared" si="120"/>
        <v>0</v>
      </c>
      <c r="M54" s="66">
        <f t="shared" si="120"/>
        <v>2</v>
      </c>
      <c r="N54" s="66">
        <f t="shared" si="120"/>
        <v>0</v>
      </c>
      <c r="O54" s="66">
        <f t="shared" si="120"/>
        <v>840</v>
      </c>
      <c r="P54" s="66">
        <f t="shared" si="120"/>
        <v>604</v>
      </c>
      <c r="Q54" s="66">
        <f t="shared" si="120"/>
        <v>236</v>
      </c>
      <c r="R54" s="66">
        <f t="shared" si="120"/>
        <v>32</v>
      </c>
      <c r="S54" s="66">
        <f t="shared" si="120"/>
        <v>1054</v>
      </c>
      <c r="T54" s="66">
        <f t="shared" si="120"/>
        <v>0</v>
      </c>
      <c r="U54" s="66">
        <f t="shared" si="120"/>
        <v>447</v>
      </c>
      <c r="V54" s="66">
        <f t="shared" si="120"/>
        <v>0</v>
      </c>
      <c r="W54" s="66">
        <f t="shared" si="120"/>
        <v>0</v>
      </c>
      <c r="X54" s="66">
        <f t="shared" si="120"/>
        <v>0</v>
      </c>
      <c r="Y54" s="68"/>
      <c r="Z54" s="69"/>
      <c r="AA54" s="69"/>
    </row>
    <row r="55" spans="1:27" s="32" customFormat="1" ht="27" customHeight="1">
      <c r="A55" s="31" t="s">
        <v>3</v>
      </c>
      <c r="B55" s="639" t="s">
        <v>220</v>
      </c>
      <c r="C55" s="640"/>
      <c r="D55" s="29">
        <f t="shared" ref="D55:X55" si="121">D56+D59</f>
        <v>11</v>
      </c>
      <c r="E55" s="29">
        <f t="shared" si="121"/>
        <v>11</v>
      </c>
      <c r="F55" s="30">
        <f t="shared" si="121"/>
        <v>11</v>
      </c>
      <c r="G55" s="29">
        <f t="shared" si="121"/>
        <v>0</v>
      </c>
      <c r="H55" s="29">
        <f t="shared" si="121"/>
        <v>0</v>
      </c>
      <c r="I55" s="29">
        <f t="shared" si="121"/>
        <v>0</v>
      </c>
      <c r="J55" s="29">
        <f t="shared" si="121"/>
        <v>0</v>
      </c>
      <c r="K55" s="29">
        <f t="shared" si="121"/>
        <v>0</v>
      </c>
      <c r="L55" s="29">
        <f t="shared" si="121"/>
        <v>0</v>
      </c>
      <c r="M55" s="29">
        <f t="shared" si="121"/>
        <v>0</v>
      </c>
      <c r="N55" s="29">
        <f t="shared" si="121"/>
        <v>0</v>
      </c>
      <c r="O55" s="29">
        <f t="shared" si="121"/>
        <v>0</v>
      </c>
      <c r="P55" s="29">
        <f t="shared" si="121"/>
        <v>0</v>
      </c>
      <c r="Q55" s="29">
        <f t="shared" si="121"/>
        <v>0</v>
      </c>
      <c r="R55" s="29">
        <f t="shared" si="121"/>
        <v>0</v>
      </c>
      <c r="S55" s="29">
        <f t="shared" si="121"/>
        <v>0</v>
      </c>
      <c r="T55" s="29">
        <f t="shared" si="121"/>
        <v>0</v>
      </c>
      <c r="U55" s="29">
        <f t="shared" si="121"/>
        <v>0</v>
      </c>
      <c r="V55" s="29">
        <f t="shared" si="121"/>
        <v>0</v>
      </c>
      <c r="W55" s="29">
        <f t="shared" si="121"/>
        <v>0</v>
      </c>
      <c r="X55" s="29">
        <f t="shared" si="121"/>
        <v>0</v>
      </c>
      <c r="Y55" s="31"/>
    </row>
    <row r="56" spans="1:27" s="75" customFormat="1" ht="25.5" customHeight="1">
      <c r="A56" s="71">
        <v>1</v>
      </c>
      <c r="B56" s="71" t="s">
        <v>221</v>
      </c>
      <c r="C56" s="72" t="s">
        <v>159</v>
      </c>
      <c r="D56" s="73">
        <f>D57</f>
        <v>11</v>
      </c>
      <c r="E56" s="73">
        <f t="shared" ref="E56:T57" si="122">E57</f>
        <v>11</v>
      </c>
      <c r="F56" s="74">
        <f t="shared" si="122"/>
        <v>11</v>
      </c>
      <c r="G56" s="73">
        <f t="shared" si="122"/>
        <v>0</v>
      </c>
      <c r="H56" s="73">
        <f t="shared" si="122"/>
        <v>0</v>
      </c>
      <c r="I56" s="73">
        <f t="shared" si="122"/>
        <v>0</v>
      </c>
      <c r="J56" s="73">
        <f t="shared" si="122"/>
        <v>0</v>
      </c>
      <c r="K56" s="73">
        <f t="shared" si="122"/>
        <v>0</v>
      </c>
      <c r="L56" s="73">
        <f t="shared" si="122"/>
        <v>0</v>
      </c>
      <c r="M56" s="73">
        <f t="shared" si="122"/>
        <v>0</v>
      </c>
      <c r="N56" s="73">
        <f t="shared" si="122"/>
        <v>0</v>
      </c>
      <c r="O56" s="73">
        <f t="shared" si="122"/>
        <v>0</v>
      </c>
      <c r="P56" s="73">
        <f t="shared" si="122"/>
        <v>0</v>
      </c>
      <c r="Q56" s="73">
        <f t="shared" si="122"/>
        <v>0</v>
      </c>
      <c r="R56" s="73">
        <f t="shared" si="122"/>
        <v>0</v>
      </c>
      <c r="S56" s="73">
        <f t="shared" si="122"/>
        <v>0</v>
      </c>
      <c r="T56" s="73">
        <f t="shared" si="122"/>
        <v>0</v>
      </c>
      <c r="U56" s="73">
        <f t="shared" ref="U56:X57" si="123">U57</f>
        <v>0</v>
      </c>
      <c r="V56" s="73">
        <f t="shared" si="123"/>
        <v>0</v>
      </c>
      <c r="W56" s="73">
        <f t="shared" si="123"/>
        <v>0</v>
      </c>
      <c r="X56" s="73">
        <f t="shared" si="123"/>
        <v>0</v>
      </c>
      <c r="Y56" s="71"/>
    </row>
    <row r="57" spans="1:27" s="79" customFormat="1" ht="37.5" customHeight="1">
      <c r="A57" s="76"/>
      <c r="B57" s="77" t="s">
        <v>171</v>
      </c>
      <c r="C57" s="78" t="s">
        <v>172</v>
      </c>
      <c r="D57" s="59">
        <f>D58</f>
        <v>11</v>
      </c>
      <c r="E57" s="59">
        <f t="shared" si="122"/>
        <v>11</v>
      </c>
      <c r="F57" s="60">
        <f t="shared" si="122"/>
        <v>11</v>
      </c>
      <c r="G57" s="59">
        <f t="shared" si="122"/>
        <v>0</v>
      </c>
      <c r="H57" s="59">
        <f t="shared" si="122"/>
        <v>0</v>
      </c>
      <c r="I57" s="59">
        <f t="shared" si="122"/>
        <v>0</v>
      </c>
      <c r="J57" s="59">
        <f t="shared" si="122"/>
        <v>0</v>
      </c>
      <c r="K57" s="59">
        <f t="shared" si="122"/>
        <v>0</v>
      </c>
      <c r="L57" s="59">
        <f t="shared" si="122"/>
        <v>0</v>
      </c>
      <c r="M57" s="59">
        <f t="shared" si="122"/>
        <v>0</v>
      </c>
      <c r="N57" s="59">
        <f t="shared" si="122"/>
        <v>0</v>
      </c>
      <c r="O57" s="59">
        <f t="shared" si="122"/>
        <v>0</v>
      </c>
      <c r="P57" s="59">
        <f t="shared" si="122"/>
        <v>0</v>
      </c>
      <c r="Q57" s="59">
        <f t="shared" si="122"/>
        <v>0</v>
      </c>
      <c r="R57" s="59">
        <f t="shared" si="122"/>
        <v>0</v>
      </c>
      <c r="S57" s="59">
        <f t="shared" si="122"/>
        <v>0</v>
      </c>
      <c r="T57" s="59">
        <f t="shared" si="122"/>
        <v>0</v>
      </c>
      <c r="U57" s="59">
        <f t="shared" si="123"/>
        <v>0</v>
      </c>
      <c r="V57" s="59">
        <f t="shared" si="123"/>
        <v>0</v>
      </c>
      <c r="W57" s="59">
        <f t="shared" si="123"/>
        <v>0</v>
      </c>
      <c r="X57" s="59">
        <f t="shared" si="123"/>
        <v>0</v>
      </c>
      <c r="Y57" s="76"/>
    </row>
    <row r="58" spans="1:27" s="3" customFormat="1" ht="27.75" customHeight="1">
      <c r="A58" s="80"/>
      <c r="B58" s="42" t="s">
        <v>222</v>
      </c>
      <c r="C58" s="81"/>
      <c r="D58" s="43">
        <f>E58+J58+N58+O58+SUM(R58:V58)</f>
        <v>11</v>
      </c>
      <c r="E58" s="44">
        <f>SUM(F58:I58)</f>
        <v>11</v>
      </c>
      <c r="F58" s="45">
        <f>ROUND((F211*15%),-0.1)</f>
        <v>11</v>
      </c>
      <c r="G58" s="46">
        <f t="shared" ref="G58:X58" si="124">ROUND((G211*15%),-0.1)</f>
        <v>0</v>
      </c>
      <c r="H58" s="46">
        <f t="shared" si="124"/>
        <v>0</v>
      </c>
      <c r="I58" s="46">
        <f t="shared" si="124"/>
        <v>0</v>
      </c>
      <c r="J58" s="44">
        <f>SUM(K58:M58)</f>
        <v>0</v>
      </c>
      <c r="K58" s="46">
        <f t="shared" si="124"/>
        <v>0</v>
      </c>
      <c r="L58" s="46">
        <f t="shared" si="124"/>
        <v>0</v>
      </c>
      <c r="M58" s="46">
        <f t="shared" si="124"/>
        <v>0</v>
      </c>
      <c r="N58" s="46">
        <f t="shared" si="124"/>
        <v>0</v>
      </c>
      <c r="O58" s="44">
        <f>SUM(P58:Q58)</f>
        <v>0</v>
      </c>
      <c r="P58" s="46">
        <f t="shared" si="124"/>
        <v>0</v>
      </c>
      <c r="Q58" s="46">
        <f t="shared" si="124"/>
        <v>0</v>
      </c>
      <c r="R58" s="46">
        <f t="shared" si="124"/>
        <v>0</v>
      </c>
      <c r="S58" s="46">
        <f t="shared" si="124"/>
        <v>0</v>
      </c>
      <c r="T58" s="46">
        <f t="shared" si="124"/>
        <v>0</v>
      </c>
      <c r="U58" s="46">
        <f t="shared" si="124"/>
        <v>0</v>
      </c>
      <c r="V58" s="44">
        <f>SUM(W58:X58)</f>
        <v>0</v>
      </c>
      <c r="W58" s="46">
        <f t="shared" si="124"/>
        <v>0</v>
      </c>
      <c r="X58" s="46">
        <f t="shared" si="124"/>
        <v>0</v>
      </c>
      <c r="Y58" s="80"/>
    </row>
    <row r="59" spans="1:27" s="75" customFormat="1" ht="31.5" hidden="1" customHeight="1">
      <c r="A59" s="71">
        <v>2</v>
      </c>
      <c r="B59" s="71" t="s">
        <v>223</v>
      </c>
      <c r="C59" s="72" t="s">
        <v>176</v>
      </c>
      <c r="D59" s="73">
        <f>D60+D62+D65+D68</f>
        <v>0</v>
      </c>
      <c r="E59" s="73">
        <f t="shared" ref="E59:X59" si="125">E60+E62+E65+E68</f>
        <v>0</v>
      </c>
      <c r="F59" s="74">
        <f t="shared" si="125"/>
        <v>0</v>
      </c>
      <c r="G59" s="73">
        <f t="shared" si="125"/>
        <v>0</v>
      </c>
      <c r="H59" s="73">
        <f t="shared" si="125"/>
        <v>0</v>
      </c>
      <c r="I59" s="73">
        <f t="shared" si="125"/>
        <v>0</v>
      </c>
      <c r="J59" s="73">
        <f t="shared" si="125"/>
        <v>0</v>
      </c>
      <c r="K59" s="73">
        <f t="shared" si="125"/>
        <v>0</v>
      </c>
      <c r="L59" s="73">
        <f t="shared" si="125"/>
        <v>0</v>
      </c>
      <c r="M59" s="73">
        <f t="shared" si="125"/>
        <v>0</v>
      </c>
      <c r="N59" s="73">
        <f t="shared" si="125"/>
        <v>0</v>
      </c>
      <c r="O59" s="73">
        <f t="shared" si="125"/>
        <v>0</v>
      </c>
      <c r="P59" s="73">
        <f t="shared" si="125"/>
        <v>0</v>
      </c>
      <c r="Q59" s="73">
        <f t="shared" si="125"/>
        <v>0</v>
      </c>
      <c r="R59" s="73">
        <f t="shared" si="125"/>
        <v>0</v>
      </c>
      <c r="S59" s="73">
        <f t="shared" si="125"/>
        <v>0</v>
      </c>
      <c r="T59" s="73">
        <f t="shared" si="125"/>
        <v>0</v>
      </c>
      <c r="U59" s="73">
        <f t="shared" si="125"/>
        <v>0</v>
      </c>
      <c r="V59" s="73">
        <f t="shared" si="125"/>
        <v>0</v>
      </c>
      <c r="W59" s="73">
        <f t="shared" si="125"/>
        <v>0</v>
      </c>
      <c r="X59" s="73">
        <f t="shared" si="125"/>
        <v>0</v>
      </c>
      <c r="Y59" s="71"/>
    </row>
    <row r="60" spans="1:27" s="79" customFormat="1" ht="44.25" hidden="1" customHeight="1">
      <c r="A60" s="76" t="s">
        <v>12</v>
      </c>
      <c r="B60" s="77" t="s">
        <v>177</v>
      </c>
      <c r="C60" s="78" t="s">
        <v>178</v>
      </c>
      <c r="D60" s="59">
        <f>D61</f>
        <v>0</v>
      </c>
      <c r="E60" s="59">
        <f t="shared" ref="E60:X60" si="126">E61</f>
        <v>0</v>
      </c>
      <c r="F60" s="60">
        <f t="shared" si="126"/>
        <v>0</v>
      </c>
      <c r="G60" s="59">
        <f t="shared" si="126"/>
        <v>0</v>
      </c>
      <c r="H60" s="59">
        <f t="shared" si="126"/>
        <v>0</v>
      </c>
      <c r="I60" s="59">
        <f t="shared" si="126"/>
        <v>0</v>
      </c>
      <c r="J60" s="59">
        <f t="shared" si="126"/>
        <v>0</v>
      </c>
      <c r="K60" s="59">
        <f t="shared" si="126"/>
        <v>0</v>
      </c>
      <c r="L60" s="59">
        <f t="shared" si="126"/>
        <v>0</v>
      </c>
      <c r="M60" s="59">
        <f t="shared" si="126"/>
        <v>0</v>
      </c>
      <c r="N60" s="59">
        <f t="shared" si="126"/>
        <v>0</v>
      </c>
      <c r="O60" s="59">
        <f t="shared" si="126"/>
        <v>0</v>
      </c>
      <c r="P60" s="59">
        <f t="shared" si="126"/>
        <v>0</v>
      </c>
      <c r="Q60" s="59">
        <f t="shared" si="126"/>
        <v>0</v>
      </c>
      <c r="R60" s="59">
        <f t="shared" si="126"/>
        <v>0</v>
      </c>
      <c r="S60" s="59">
        <f t="shared" si="126"/>
        <v>0</v>
      </c>
      <c r="T60" s="59">
        <f t="shared" si="126"/>
        <v>0</v>
      </c>
      <c r="U60" s="59">
        <f t="shared" si="126"/>
        <v>0</v>
      </c>
      <c r="V60" s="59">
        <f t="shared" si="126"/>
        <v>0</v>
      </c>
      <c r="W60" s="59">
        <f t="shared" si="126"/>
        <v>0</v>
      </c>
      <c r="X60" s="59">
        <f t="shared" si="126"/>
        <v>0</v>
      </c>
      <c r="Y60" s="76"/>
    </row>
    <row r="61" spans="1:27" s="3" customFormat="1" ht="42.75" hidden="1" customHeight="1">
      <c r="A61" s="80"/>
      <c r="B61" s="42" t="s">
        <v>224</v>
      </c>
      <c r="C61" s="81"/>
      <c r="D61" s="43">
        <f>E61+J61+N61+O61+SUM(R61:V61)</f>
        <v>0</v>
      </c>
      <c r="E61" s="44">
        <f>SUM(F61:I61)</f>
        <v>0</v>
      </c>
      <c r="F61" s="47"/>
      <c r="G61" s="48"/>
      <c r="H61" s="48"/>
      <c r="I61" s="48"/>
      <c r="J61" s="44">
        <f t="shared" ref="J61" si="127">SUM(K61:M61)</f>
        <v>0</v>
      </c>
      <c r="K61" s="48"/>
      <c r="L61" s="48"/>
      <c r="M61" s="48"/>
      <c r="N61" s="48"/>
      <c r="O61" s="44">
        <f t="shared" ref="O61" si="128">SUM(P61:Q61)</f>
        <v>0</v>
      </c>
      <c r="P61" s="48"/>
      <c r="Q61" s="48"/>
      <c r="R61" s="48"/>
      <c r="S61" s="48"/>
      <c r="T61" s="48"/>
      <c r="U61" s="48"/>
      <c r="V61" s="44">
        <f t="shared" ref="V61" si="129">SUM(W61:X61)</f>
        <v>0</v>
      </c>
      <c r="W61" s="48"/>
      <c r="X61" s="48"/>
      <c r="Y61" s="80"/>
    </row>
    <row r="62" spans="1:27" s="79" customFormat="1" ht="105" hidden="1" customHeight="1">
      <c r="A62" s="76" t="s">
        <v>13</v>
      </c>
      <c r="B62" s="77" t="s">
        <v>179</v>
      </c>
      <c r="C62" s="78" t="s">
        <v>180</v>
      </c>
      <c r="D62" s="59">
        <f>SUM(D63:D64)</f>
        <v>0</v>
      </c>
      <c r="E62" s="59">
        <f t="shared" ref="E62:X62" si="130">SUM(E63:E64)</f>
        <v>0</v>
      </c>
      <c r="F62" s="60">
        <f t="shared" si="130"/>
        <v>0</v>
      </c>
      <c r="G62" s="59">
        <f t="shared" si="130"/>
        <v>0</v>
      </c>
      <c r="H62" s="59">
        <f t="shared" si="130"/>
        <v>0</v>
      </c>
      <c r="I62" s="59">
        <f t="shared" si="130"/>
        <v>0</v>
      </c>
      <c r="J62" s="59">
        <f t="shared" si="130"/>
        <v>0</v>
      </c>
      <c r="K62" s="59">
        <f t="shared" si="130"/>
        <v>0</v>
      </c>
      <c r="L62" s="59">
        <f t="shared" si="130"/>
        <v>0</v>
      </c>
      <c r="M62" s="59">
        <f t="shared" si="130"/>
        <v>0</v>
      </c>
      <c r="N62" s="59">
        <f t="shared" si="130"/>
        <v>0</v>
      </c>
      <c r="O62" s="59">
        <f t="shared" si="130"/>
        <v>0</v>
      </c>
      <c r="P62" s="59">
        <f t="shared" si="130"/>
        <v>0</v>
      </c>
      <c r="Q62" s="59">
        <f t="shared" si="130"/>
        <v>0</v>
      </c>
      <c r="R62" s="59">
        <f t="shared" si="130"/>
        <v>0</v>
      </c>
      <c r="S62" s="59">
        <f t="shared" si="130"/>
        <v>0</v>
      </c>
      <c r="T62" s="59">
        <f t="shared" si="130"/>
        <v>0</v>
      </c>
      <c r="U62" s="59">
        <f t="shared" si="130"/>
        <v>0</v>
      </c>
      <c r="V62" s="59">
        <f t="shared" si="130"/>
        <v>0</v>
      </c>
      <c r="W62" s="59">
        <f t="shared" si="130"/>
        <v>0</v>
      </c>
      <c r="X62" s="59">
        <f t="shared" si="130"/>
        <v>0</v>
      </c>
      <c r="Y62" s="76"/>
    </row>
    <row r="63" spans="1:27" s="3" customFormat="1" ht="41.25" hidden="1" customHeight="1">
      <c r="A63" s="82"/>
      <c r="B63" s="83" t="s">
        <v>225</v>
      </c>
      <c r="C63" s="84"/>
      <c r="D63" s="43">
        <f t="shared" ref="D63:D64" si="131">E63+J63+N63+O63+SUM(R63:V63)</f>
        <v>0</v>
      </c>
      <c r="E63" s="44">
        <f t="shared" ref="E63:E64" si="132">SUM(F63:I63)</f>
        <v>0</v>
      </c>
      <c r="F63" s="85"/>
      <c r="G63" s="86"/>
      <c r="H63" s="86"/>
      <c r="I63" s="86"/>
      <c r="J63" s="44">
        <f t="shared" ref="J63:J64" si="133">SUM(K63:M63)</f>
        <v>0</v>
      </c>
      <c r="K63" s="48"/>
      <c r="L63" s="48"/>
      <c r="M63" s="48"/>
      <c r="N63" s="48"/>
      <c r="O63" s="44">
        <f t="shared" ref="O63:O64" si="134">SUM(P63:Q63)</f>
        <v>0</v>
      </c>
      <c r="P63" s="48"/>
      <c r="Q63" s="48"/>
      <c r="R63" s="48"/>
      <c r="S63" s="48"/>
      <c r="T63" s="48"/>
      <c r="U63" s="48"/>
      <c r="V63" s="44">
        <f t="shared" ref="V63:V64" si="135">SUM(W63:X63)</f>
        <v>0</v>
      </c>
      <c r="W63" s="86"/>
      <c r="X63" s="86"/>
      <c r="Y63" s="82"/>
    </row>
    <row r="64" spans="1:27" s="3" customFormat="1" ht="27.75" hidden="1" customHeight="1">
      <c r="A64" s="82"/>
      <c r="B64" s="83" t="s">
        <v>226</v>
      </c>
      <c r="C64" s="84"/>
      <c r="D64" s="43">
        <f t="shared" si="131"/>
        <v>0</v>
      </c>
      <c r="E64" s="44">
        <f t="shared" si="132"/>
        <v>0</v>
      </c>
      <c r="F64" s="85"/>
      <c r="G64" s="86"/>
      <c r="H64" s="86"/>
      <c r="I64" s="86"/>
      <c r="J64" s="44">
        <f t="shared" si="133"/>
        <v>0</v>
      </c>
      <c r="K64" s="48"/>
      <c r="L64" s="48"/>
      <c r="M64" s="48"/>
      <c r="N64" s="48"/>
      <c r="O64" s="44">
        <f t="shared" si="134"/>
        <v>0</v>
      </c>
      <c r="P64" s="48"/>
      <c r="Q64" s="48"/>
      <c r="R64" s="48"/>
      <c r="S64" s="48"/>
      <c r="T64" s="48"/>
      <c r="U64" s="48"/>
      <c r="V64" s="44">
        <f t="shared" si="135"/>
        <v>0</v>
      </c>
      <c r="W64" s="86"/>
      <c r="X64" s="86"/>
      <c r="Y64" s="82"/>
    </row>
    <row r="65" spans="1:25" s="79" customFormat="1" ht="71.25" hidden="1" customHeight="1">
      <c r="A65" s="76" t="s">
        <v>16</v>
      </c>
      <c r="B65" s="77" t="s">
        <v>185</v>
      </c>
      <c r="C65" s="78" t="s">
        <v>186</v>
      </c>
      <c r="D65" s="59">
        <f>SUM(D66:D67)</f>
        <v>0</v>
      </c>
      <c r="E65" s="59">
        <f t="shared" ref="E65:X65" si="136">SUM(E66:E67)</f>
        <v>0</v>
      </c>
      <c r="F65" s="60">
        <f t="shared" si="136"/>
        <v>0</v>
      </c>
      <c r="G65" s="59">
        <f t="shared" si="136"/>
        <v>0</v>
      </c>
      <c r="H65" s="59">
        <f t="shared" si="136"/>
        <v>0</v>
      </c>
      <c r="I65" s="59">
        <f t="shared" si="136"/>
        <v>0</v>
      </c>
      <c r="J65" s="59">
        <f t="shared" si="136"/>
        <v>0</v>
      </c>
      <c r="K65" s="59">
        <f t="shared" si="136"/>
        <v>0</v>
      </c>
      <c r="L65" s="59">
        <f t="shared" si="136"/>
        <v>0</v>
      </c>
      <c r="M65" s="59">
        <f t="shared" si="136"/>
        <v>0</v>
      </c>
      <c r="N65" s="59">
        <f t="shared" si="136"/>
        <v>0</v>
      </c>
      <c r="O65" s="59">
        <f t="shared" si="136"/>
        <v>0</v>
      </c>
      <c r="P65" s="59">
        <f t="shared" si="136"/>
        <v>0</v>
      </c>
      <c r="Q65" s="59">
        <f t="shared" si="136"/>
        <v>0</v>
      </c>
      <c r="R65" s="59">
        <f t="shared" si="136"/>
        <v>0</v>
      </c>
      <c r="S65" s="59">
        <f t="shared" si="136"/>
        <v>0</v>
      </c>
      <c r="T65" s="59">
        <f t="shared" si="136"/>
        <v>0</v>
      </c>
      <c r="U65" s="59">
        <f t="shared" si="136"/>
        <v>0</v>
      </c>
      <c r="V65" s="59">
        <f t="shared" si="136"/>
        <v>0</v>
      </c>
      <c r="W65" s="59">
        <f t="shared" si="136"/>
        <v>0</v>
      </c>
      <c r="X65" s="59">
        <f t="shared" si="136"/>
        <v>0</v>
      </c>
      <c r="Y65" s="76"/>
    </row>
    <row r="66" spans="1:25" s="3" customFormat="1" ht="62.25" hidden="1" customHeight="1">
      <c r="A66" s="80"/>
      <c r="B66" s="42" t="s">
        <v>227</v>
      </c>
      <c r="C66" s="81"/>
      <c r="D66" s="43">
        <f t="shared" ref="D66:D67" si="137">E66+J66+N66+O66+SUM(R66:V66)</f>
        <v>0</v>
      </c>
      <c r="E66" s="44">
        <f t="shared" ref="E66:E67" si="138">SUM(F66:I66)</f>
        <v>0</v>
      </c>
      <c r="F66" s="47"/>
      <c r="G66" s="48"/>
      <c r="H66" s="48"/>
      <c r="I66" s="48"/>
      <c r="J66" s="44">
        <f t="shared" ref="J66:J67" si="139">SUM(K66:M66)</f>
        <v>0</v>
      </c>
      <c r="K66" s="48"/>
      <c r="L66" s="48"/>
      <c r="M66" s="48"/>
      <c r="N66" s="48"/>
      <c r="O66" s="44">
        <f t="shared" ref="O66:O67" si="140">SUM(P66:Q66)</f>
        <v>0</v>
      </c>
      <c r="P66" s="48"/>
      <c r="Q66" s="48"/>
      <c r="R66" s="48"/>
      <c r="S66" s="48"/>
      <c r="T66" s="48"/>
      <c r="U66" s="48"/>
      <c r="V66" s="44">
        <f t="shared" ref="V66:V67" si="141">SUM(W66:X66)</f>
        <v>0</v>
      </c>
      <c r="W66" s="48"/>
      <c r="X66" s="48"/>
      <c r="Y66" s="42" t="s">
        <v>228</v>
      </c>
    </row>
    <row r="67" spans="1:25" s="3" customFormat="1" ht="62.25" hidden="1" customHeight="1">
      <c r="A67" s="80"/>
      <c r="B67" s="42" t="s">
        <v>229</v>
      </c>
      <c r="C67" s="81"/>
      <c r="D67" s="43">
        <f t="shared" si="137"/>
        <v>0</v>
      </c>
      <c r="E67" s="44">
        <f t="shared" si="138"/>
        <v>0</v>
      </c>
      <c r="F67" s="47"/>
      <c r="G67" s="48"/>
      <c r="H67" s="48"/>
      <c r="I67" s="48"/>
      <c r="J67" s="44">
        <f t="shared" si="139"/>
        <v>0</v>
      </c>
      <c r="K67" s="48"/>
      <c r="L67" s="48"/>
      <c r="M67" s="48"/>
      <c r="N67" s="48"/>
      <c r="O67" s="44">
        <f t="shared" si="140"/>
        <v>0</v>
      </c>
      <c r="P67" s="48"/>
      <c r="Q67" s="48"/>
      <c r="R67" s="48"/>
      <c r="S67" s="48"/>
      <c r="T67" s="48"/>
      <c r="U67" s="48"/>
      <c r="V67" s="44">
        <f t="shared" si="141"/>
        <v>0</v>
      </c>
      <c r="W67" s="48"/>
      <c r="X67" s="48"/>
      <c r="Y67" s="42" t="s">
        <v>230</v>
      </c>
    </row>
    <row r="68" spans="1:25" s="79" customFormat="1" ht="81.75" hidden="1" customHeight="1">
      <c r="A68" s="76" t="s">
        <v>26</v>
      </c>
      <c r="B68" s="77" t="s">
        <v>191</v>
      </c>
      <c r="C68" s="78" t="s">
        <v>192</v>
      </c>
      <c r="D68" s="59">
        <f>SUM(D69:D72)</f>
        <v>0</v>
      </c>
      <c r="E68" s="59">
        <f t="shared" ref="E68:X68" si="142">SUM(E69:E72)</f>
        <v>0</v>
      </c>
      <c r="F68" s="60">
        <f t="shared" si="142"/>
        <v>0</v>
      </c>
      <c r="G68" s="59">
        <f t="shared" si="142"/>
        <v>0</v>
      </c>
      <c r="H68" s="59">
        <f t="shared" si="142"/>
        <v>0</v>
      </c>
      <c r="I68" s="59">
        <f t="shared" si="142"/>
        <v>0</v>
      </c>
      <c r="J68" s="59">
        <f t="shared" si="142"/>
        <v>0</v>
      </c>
      <c r="K68" s="59">
        <f t="shared" si="142"/>
        <v>0</v>
      </c>
      <c r="L68" s="59">
        <f t="shared" si="142"/>
        <v>0</v>
      </c>
      <c r="M68" s="59">
        <f t="shared" si="142"/>
        <v>0</v>
      </c>
      <c r="N68" s="59">
        <f t="shared" si="142"/>
        <v>0</v>
      </c>
      <c r="O68" s="59">
        <f t="shared" si="142"/>
        <v>0</v>
      </c>
      <c r="P68" s="59">
        <f t="shared" si="142"/>
        <v>0</v>
      </c>
      <c r="Q68" s="59">
        <f t="shared" si="142"/>
        <v>0</v>
      </c>
      <c r="R68" s="59">
        <f t="shared" si="142"/>
        <v>0</v>
      </c>
      <c r="S68" s="59">
        <f t="shared" si="142"/>
        <v>0</v>
      </c>
      <c r="T68" s="59">
        <f t="shared" si="142"/>
        <v>0</v>
      </c>
      <c r="U68" s="59">
        <f t="shared" si="142"/>
        <v>0</v>
      </c>
      <c r="V68" s="59">
        <f t="shared" si="142"/>
        <v>0</v>
      </c>
      <c r="W68" s="59">
        <f t="shared" si="142"/>
        <v>0</v>
      </c>
      <c r="X68" s="59">
        <f t="shared" si="142"/>
        <v>0</v>
      </c>
      <c r="Y68" s="76"/>
    </row>
    <row r="69" spans="1:25" s="3" customFormat="1" ht="62.25" hidden="1" customHeight="1">
      <c r="A69" s="80"/>
      <c r="B69" s="42" t="s">
        <v>231</v>
      </c>
      <c r="C69" s="81"/>
      <c r="D69" s="43">
        <f t="shared" ref="D69:D72" si="143">E69+J69+N69+O69+SUM(R69:V69)</f>
        <v>0</v>
      </c>
      <c r="E69" s="44">
        <f t="shared" ref="E69:E72" si="144">SUM(F69:I69)</f>
        <v>0</v>
      </c>
      <c r="F69" s="47"/>
      <c r="G69" s="48"/>
      <c r="H69" s="48"/>
      <c r="I69" s="48"/>
      <c r="J69" s="44">
        <f t="shared" ref="J69:J72" si="145">SUM(K69:M69)</f>
        <v>0</v>
      </c>
      <c r="K69" s="48"/>
      <c r="L69" s="48"/>
      <c r="M69" s="48"/>
      <c r="N69" s="48"/>
      <c r="O69" s="44">
        <f t="shared" ref="O69:O72" si="146">SUM(P69:Q69)</f>
        <v>0</v>
      </c>
      <c r="P69" s="48"/>
      <c r="Q69" s="48"/>
      <c r="R69" s="48"/>
      <c r="S69" s="48"/>
      <c r="T69" s="48"/>
      <c r="U69" s="48"/>
      <c r="V69" s="44">
        <f t="shared" ref="V69:V72" si="147">SUM(W69:X69)</f>
        <v>0</v>
      </c>
      <c r="W69" s="48"/>
      <c r="X69" s="48"/>
      <c r="Y69" s="80"/>
    </row>
    <row r="70" spans="1:25" s="3" customFormat="1" ht="77.25" hidden="1" customHeight="1">
      <c r="A70" s="80"/>
      <c r="B70" s="42" t="s">
        <v>232</v>
      </c>
      <c r="C70" s="81"/>
      <c r="D70" s="43">
        <f t="shared" si="143"/>
        <v>0</v>
      </c>
      <c r="E70" s="44">
        <f t="shared" si="144"/>
        <v>0</v>
      </c>
      <c r="F70" s="47"/>
      <c r="G70" s="48"/>
      <c r="H70" s="48"/>
      <c r="I70" s="48"/>
      <c r="J70" s="44">
        <f t="shared" si="145"/>
        <v>0</v>
      </c>
      <c r="K70" s="48"/>
      <c r="L70" s="48"/>
      <c r="M70" s="48"/>
      <c r="N70" s="48"/>
      <c r="O70" s="44">
        <f t="shared" si="146"/>
        <v>0</v>
      </c>
      <c r="P70" s="48"/>
      <c r="Q70" s="48"/>
      <c r="R70" s="48"/>
      <c r="S70" s="48"/>
      <c r="T70" s="48"/>
      <c r="U70" s="48"/>
      <c r="V70" s="44">
        <f t="shared" si="147"/>
        <v>0</v>
      </c>
      <c r="W70" s="48"/>
      <c r="X70" s="48"/>
      <c r="Y70" s="80"/>
    </row>
    <row r="71" spans="1:25" s="3" customFormat="1" ht="64.5" hidden="1" customHeight="1">
      <c r="A71" s="80"/>
      <c r="B71" s="42" t="s">
        <v>233</v>
      </c>
      <c r="C71" s="81"/>
      <c r="D71" s="43">
        <f t="shared" si="143"/>
        <v>0</v>
      </c>
      <c r="E71" s="44">
        <f t="shared" si="144"/>
        <v>0</v>
      </c>
      <c r="F71" s="47"/>
      <c r="G71" s="48"/>
      <c r="H71" s="48"/>
      <c r="I71" s="48"/>
      <c r="J71" s="44">
        <f t="shared" si="145"/>
        <v>0</v>
      </c>
      <c r="K71" s="48"/>
      <c r="L71" s="48"/>
      <c r="M71" s="48"/>
      <c r="N71" s="48"/>
      <c r="O71" s="44">
        <f t="shared" si="146"/>
        <v>0</v>
      </c>
      <c r="P71" s="48"/>
      <c r="Q71" s="48"/>
      <c r="R71" s="48"/>
      <c r="S71" s="48"/>
      <c r="T71" s="48"/>
      <c r="U71" s="48"/>
      <c r="V71" s="44">
        <f t="shared" si="147"/>
        <v>0</v>
      </c>
      <c r="W71" s="48"/>
      <c r="X71" s="48"/>
      <c r="Y71" s="80"/>
    </row>
    <row r="72" spans="1:25" s="3" customFormat="1" ht="41.25" hidden="1" customHeight="1">
      <c r="A72" s="80"/>
      <c r="B72" s="42" t="s">
        <v>234</v>
      </c>
      <c r="C72" s="81"/>
      <c r="D72" s="43">
        <f t="shared" si="143"/>
        <v>0</v>
      </c>
      <c r="E72" s="44">
        <f t="shared" si="144"/>
        <v>0</v>
      </c>
      <c r="F72" s="47"/>
      <c r="G72" s="48"/>
      <c r="H72" s="48"/>
      <c r="I72" s="48"/>
      <c r="J72" s="44">
        <f t="shared" si="145"/>
        <v>0</v>
      </c>
      <c r="K72" s="48"/>
      <c r="L72" s="48"/>
      <c r="M72" s="48"/>
      <c r="N72" s="48"/>
      <c r="O72" s="44">
        <f t="shared" si="146"/>
        <v>0</v>
      </c>
      <c r="P72" s="48"/>
      <c r="Q72" s="48"/>
      <c r="R72" s="48"/>
      <c r="S72" s="48"/>
      <c r="T72" s="48"/>
      <c r="U72" s="48"/>
      <c r="V72" s="44">
        <f t="shared" si="147"/>
        <v>0</v>
      </c>
      <c r="W72" s="48"/>
      <c r="X72" s="48"/>
      <c r="Y72" s="80"/>
    </row>
    <row r="73" spans="1:25" s="32" customFormat="1" ht="22.5" hidden="1" customHeight="1">
      <c r="A73" s="31" t="s">
        <v>5</v>
      </c>
      <c r="B73" s="31" t="s">
        <v>235</v>
      </c>
      <c r="C73" s="28"/>
      <c r="D73" s="29">
        <f>D74</f>
        <v>0</v>
      </c>
      <c r="E73" s="29">
        <f t="shared" ref="E73:T75" si="148">E74</f>
        <v>0</v>
      </c>
      <c r="F73" s="30">
        <f t="shared" si="148"/>
        <v>0</v>
      </c>
      <c r="G73" s="29">
        <f t="shared" si="148"/>
        <v>0</v>
      </c>
      <c r="H73" s="29">
        <f t="shared" si="148"/>
        <v>0</v>
      </c>
      <c r="I73" s="29">
        <f t="shared" si="148"/>
        <v>0</v>
      </c>
      <c r="J73" s="29">
        <f t="shared" si="148"/>
        <v>0</v>
      </c>
      <c r="K73" s="29">
        <f t="shared" si="148"/>
        <v>0</v>
      </c>
      <c r="L73" s="29">
        <f t="shared" si="148"/>
        <v>0</v>
      </c>
      <c r="M73" s="29">
        <f t="shared" si="148"/>
        <v>0</v>
      </c>
      <c r="N73" s="29">
        <f t="shared" si="148"/>
        <v>0</v>
      </c>
      <c r="O73" s="29">
        <f t="shared" si="148"/>
        <v>0</v>
      </c>
      <c r="P73" s="29">
        <f t="shared" si="148"/>
        <v>0</v>
      </c>
      <c r="Q73" s="29">
        <f t="shared" si="148"/>
        <v>0</v>
      </c>
      <c r="R73" s="29">
        <f t="shared" si="148"/>
        <v>0</v>
      </c>
      <c r="S73" s="29">
        <f t="shared" si="148"/>
        <v>0</v>
      </c>
      <c r="T73" s="29">
        <f t="shared" si="148"/>
        <v>0</v>
      </c>
      <c r="U73" s="29">
        <f t="shared" ref="U73:X75" si="149">U74</f>
        <v>0</v>
      </c>
      <c r="V73" s="29">
        <f t="shared" si="149"/>
        <v>0</v>
      </c>
      <c r="W73" s="29">
        <f t="shared" si="149"/>
        <v>0</v>
      </c>
      <c r="X73" s="29">
        <f t="shared" si="149"/>
        <v>0</v>
      </c>
      <c r="Y73" s="31"/>
    </row>
    <row r="74" spans="1:25" s="75" customFormat="1" ht="22.5" hidden="1" customHeight="1">
      <c r="A74" s="71">
        <v>1</v>
      </c>
      <c r="B74" s="71" t="s">
        <v>223</v>
      </c>
      <c r="C74" s="72" t="s">
        <v>176</v>
      </c>
      <c r="D74" s="73">
        <f>D75</f>
        <v>0</v>
      </c>
      <c r="E74" s="73">
        <f t="shared" si="148"/>
        <v>0</v>
      </c>
      <c r="F74" s="74">
        <f t="shared" si="148"/>
        <v>0</v>
      </c>
      <c r="G74" s="73">
        <f t="shared" si="148"/>
        <v>0</v>
      </c>
      <c r="H74" s="73">
        <f t="shared" si="148"/>
        <v>0</v>
      </c>
      <c r="I74" s="73">
        <f t="shared" si="148"/>
        <v>0</v>
      </c>
      <c r="J74" s="73">
        <f t="shared" si="148"/>
        <v>0</v>
      </c>
      <c r="K74" s="73">
        <f t="shared" si="148"/>
        <v>0</v>
      </c>
      <c r="L74" s="73">
        <f t="shared" si="148"/>
        <v>0</v>
      </c>
      <c r="M74" s="73">
        <f t="shared" si="148"/>
        <v>0</v>
      </c>
      <c r="N74" s="73">
        <f t="shared" si="148"/>
        <v>0</v>
      </c>
      <c r="O74" s="73">
        <f t="shared" si="148"/>
        <v>0</v>
      </c>
      <c r="P74" s="73">
        <f t="shared" si="148"/>
        <v>0</v>
      </c>
      <c r="Q74" s="73">
        <f t="shared" si="148"/>
        <v>0</v>
      </c>
      <c r="R74" s="73">
        <f t="shared" si="148"/>
        <v>0</v>
      </c>
      <c r="S74" s="73">
        <f t="shared" si="148"/>
        <v>0</v>
      </c>
      <c r="T74" s="73">
        <f t="shared" si="148"/>
        <v>0</v>
      </c>
      <c r="U74" s="73">
        <f t="shared" si="149"/>
        <v>0</v>
      </c>
      <c r="V74" s="73">
        <f t="shared" si="149"/>
        <v>0</v>
      </c>
      <c r="W74" s="73">
        <f t="shared" si="149"/>
        <v>0</v>
      </c>
      <c r="X74" s="73">
        <f t="shared" si="149"/>
        <v>0</v>
      </c>
      <c r="Y74" s="71"/>
    </row>
    <row r="75" spans="1:25" s="87" customFormat="1" ht="75" hidden="1" customHeight="1">
      <c r="A75" s="76"/>
      <c r="B75" s="77" t="s">
        <v>191</v>
      </c>
      <c r="C75" s="78" t="s">
        <v>192</v>
      </c>
      <c r="D75" s="59">
        <f>D76</f>
        <v>0</v>
      </c>
      <c r="E75" s="59">
        <f t="shared" si="148"/>
        <v>0</v>
      </c>
      <c r="F75" s="60">
        <f t="shared" si="148"/>
        <v>0</v>
      </c>
      <c r="G75" s="59">
        <f t="shared" si="148"/>
        <v>0</v>
      </c>
      <c r="H75" s="59">
        <f t="shared" si="148"/>
        <v>0</v>
      </c>
      <c r="I75" s="59">
        <f t="shared" si="148"/>
        <v>0</v>
      </c>
      <c r="J75" s="59">
        <f t="shared" si="148"/>
        <v>0</v>
      </c>
      <c r="K75" s="59">
        <f t="shared" si="148"/>
        <v>0</v>
      </c>
      <c r="L75" s="59">
        <f t="shared" si="148"/>
        <v>0</v>
      </c>
      <c r="M75" s="59">
        <f t="shared" si="148"/>
        <v>0</v>
      </c>
      <c r="N75" s="59">
        <f t="shared" si="148"/>
        <v>0</v>
      </c>
      <c r="O75" s="59">
        <f t="shared" si="148"/>
        <v>0</v>
      </c>
      <c r="P75" s="59">
        <f t="shared" si="148"/>
        <v>0</v>
      </c>
      <c r="Q75" s="59">
        <f t="shared" si="148"/>
        <v>0</v>
      </c>
      <c r="R75" s="59">
        <f t="shared" si="148"/>
        <v>0</v>
      </c>
      <c r="S75" s="59">
        <f t="shared" si="148"/>
        <v>0</v>
      </c>
      <c r="T75" s="59">
        <f t="shared" si="148"/>
        <v>0</v>
      </c>
      <c r="U75" s="59">
        <f t="shared" si="149"/>
        <v>0</v>
      </c>
      <c r="V75" s="59">
        <f t="shared" si="149"/>
        <v>0</v>
      </c>
      <c r="W75" s="59">
        <f t="shared" si="149"/>
        <v>0</v>
      </c>
      <c r="X75" s="59">
        <f t="shared" si="149"/>
        <v>0</v>
      </c>
      <c r="Y75" s="76"/>
    </row>
    <row r="76" spans="1:25" s="3" customFormat="1" ht="45.75" hidden="1" customHeight="1">
      <c r="A76" s="80"/>
      <c r="B76" s="42" t="s">
        <v>234</v>
      </c>
      <c r="C76" s="81"/>
      <c r="D76" s="43">
        <f>E76+J76+N76+O76+SUM(R76:V76)</f>
        <v>0</v>
      </c>
      <c r="E76" s="44">
        <f>SUM(F76:I76)</f>
        <v>0</v>
      </c>
      <c r="F76" s="47"/>
      <c r="G76" s="48"/>
      <c r="H76" s="48"/>
      <c r="I76" s="48"/>
      <c r="J76" s="44">
        <f>SUM(K76:M76)</f>
        <v>0</v>
      </c>
      <c r="K76" s="48"/>
      <c r="L76" s="48"/>
      <c r="M76" s="48"/>
      <c r="N76" s="48"/>
      <c r="O76" s="44">
        <f>SUM(P76:Q76)</f>
        <v>0</v>
      </c>
      <c r="P76" s="48"/>
      <c r="Q76" s="48"/>
      <c r="R76" s="48"/>
      <c r="S76" s="48"/>
      <c r="T76" s="48"/>
      <c r="U76" s="48"/>
      <c r="V76" s="44">
        <f>SUM(W76:X76)</f>
        <v>0</v>
      </c>
      <c r="W76" s="48"/>
      <c r="X76" s="48"/>
      <c r="Y76" s="80"/>
    </row>
    <row r="77" spans="1:25" s="32" customFormat="1" ht="27.75" hidden="1" customHeight="1">
      <c r="A77" s="31" t="s">
        <v>90</v>
      </c>
      <c r="B77" s="31" t="s">
        <v>236</v>
      </c>
      <c r="C77" s="28"/>
      <c r="D77" s="29">
        <f>D78</f>
        <v>0</v>
      </c>
      <c r="E77" s="29">
        <f t="shared" ref="E77:T78" si="150">E78</f>
        <v>0</v>
      </c>
      <c r="F77" s="30">
        <f t="shared" si="150"/>
        <v>0</v>
      </c>
      <c r="G77" s="29">
        <f t="shared" si="150"/>
        <v>0</v>
      </c>
      <c r="H77" s="29">
        <f t="shared" si="150"/>
        <v>0</v>
      </c>
      <c r="I77" s="29">
        <f t="shared" si="150"/>
        <v>0</v>
      </c>
      <c r="J77" s="29">
        <f t="shared" si="150"/>
        <v>0</v>
      </c>
      <c r="K77" s="29">
        <f t="shared" si="150"/>
        <v>0</v>
      </c>
      <c r="L77" s="29">
        <f t="shared" si="150"/>
        <v>0</v>
      </c>
      <c r="M77" s="29">
        <f t="shared" si="150"/>
        <v>0</v>
      </c>
      <c r="N77" s="29">
        <f t="shared" si="150"/>
        <v>0</v>
      </c>
      <c r="O77" s="29">
        <f t="shared" si="150"/>
        <v>0</v>
      </c>
      <c r="P77" s="29">
        <f t="shared" si="150"/>
        <v>0</v>
      </c>
      <c r="Q77" s="29">
        <f t="shared" si="150"/>
        <v>0</v>
      </c>
      <c r="R77" s="29">
        <f t="shared" si="150"/>
        <v>0</v>
      </c>
      <c r="S77" s="29">
        <f t="shared" si="150"/>
        <v>0</v>
      </c>
      <c r="T77" s="29">
        <f t="shared" si="150"/>
        <v>0</v>
      </c>
      <c r="U77" s="29">
        <f t="shared" ref="U77:X78" si="151">U78</f>
        <v>0</v>
      </c>
      <c r="V77" s="29">
        <f t="shared" si="151"/>
        <v>0</v>
      </c>
      <c r="W77" s="29">
        <f t="shared" si="151"/>
        <v>0</v>
      </c>
      <c r="X77" s="29">
        <f t="shared" si="151"/>
        <v>0</v>
      </c>
      <c r="Y77" s="31"/>
    </row>
    <row r="78" spans="1:25" s="75" customFormat="1" ht="27.75" hidden="1" customHeight="1">
      <c r="A78" s="71">
        <v>1</v>
      </c>
      <c r="B78" s="71" t="s">
        <v>223</v>
      </c>
      <c r="C78" s="72" t="s">
        <v>176</v>
      </c>
      <c r="D78" s="73">
        <f>D79</f>
        <v>0</v>
      </c>
      <c r="E78" s="73">
        <f t="shared" si="150"/>
        <v>0</v>
      </c>
      <c r="F78" s="74">
        <f t="shared" si="150"/>
        <v>0</v>
      </c>
      <c r="G78" s="73">
        <f t="shared" si="150"/>
        <v>0</v>
      </c>
      <c r="H78" s="73">
        <f t="shared" si="150"/>
        <v>0</v>
      </c>
      <c r="I78" s="73">
        <f t="shared" si="150"/>
        <v>0</v>
      </c>
      <c r="J78" s="73">
        <f t="shared" si="150"/>
        <v>0</v>
      </c>
      <c r="K78" s="73">
        <f t="shared" si="150"/>
        <v>0</v>
      </c>
      <c r="L78" s="73">
        <f t="shared" si="150"/>
        <v>0</v>
      </c>
      <c r="M78" s="73">
        <f t="shared" si="150"/>
        <v>0</v>
      </c>
      <c r="N78" s="73">
        <f t="shared" si="150"/>
        <v>0</v>
      </c>
      <c r="O78" s="73">
        <f t="shared" si="150"/>
        <v>0</v>
      </c>
      <c r="P78" s="73">
        <f t="shared" si="150"/>
        <v>0</v>
      </c>
      <c r="Q78" s="73">
        <f t="shared" si="150"/>
        <v>0</v>
      </c>
      <c r="R78" s="73">
        <f t="shared" si="150"/>
        <v>0</v>
      </c>
      <c r="S78" s="73">
        <f t="shared" si="150"/>
        <v>0</v>
      </c>
      <c r="T78" s="73">
        <f t="shared" si="150"/>
        <v>0</v>
      </c>
      <c r="U78" s="73">
        <f t="shared" si="151"/>
        <v>0</v>
      </c>
      <c r="V78" s="73">
        <f t="shared" si="151"/>
        <v>0</v>
      </c>
      <c r="W78" s="73">
        <f t="shared" si="151"/>
        <v>0</v>
      </c>
      <c r="X78" s="73">
        <f t="shared" si="151"/>
        <v>0</v>
      </c>
      <c r="Y78" s="71"/>
    </row>
    <row r="79" spans="1:25" s="87" customFormat="1" ht="74.25" hidden="1" customHeight="1">
      <c r="A79" s="76"/>
      <c r="B79" s="77" t="s">
        <v>191</v>
      </c>
      <c r="C79" s="78" t="s">
        <v>192</v>
      </c>
      <c r="D79" s="59">
        <f>SUM(D80:D81)</f>
        <v>0</v>
      </c>
      <c r="E79" s="59">
        <f t="shared" ref="E79:X79" si="152">SUM(E80:E81)</f>
        <v>0</v>
      </c>
      <c r="F79" s="60">
        <f t="shared" si="152"/>
        <v>0</v>
      </c>
      <c r="G79" s="59">
        <f t="shared" si="152"/>
        <v>0</v>
      </c>
      <c r="H79" s="59">
        <f t="shared" si="152"/>
        <v>0</v>
      </c>
      <c r="I79" s="59">
        <f t="shared" si="152"/>
        <v>0</v>
      </c>
      <c r="J79" s="59">
        <f t="shared" si="152"/>
        <v>0</v>
      </c>
      <c r="K79" s="59">
        <f t="shared" si="152"/>
        <v>0</v>
      </c>
      <c r="L79" s="59">
        <f t="shared" si="152"/>
        <v>0</v>
      </c>
      <c r="M79" s="59">
        <f t="shared" si="152"/>
        <v>0</v>
      </c>
      <c r="N79" s="59">
        <f t="shared" si="152"/>
        <v>0</v>
      </c>
      <c r="O79" s="59">
        <f t="shared" si="152"/>
        <v>0</v>
      </c>
      <c r="P79" s="59">
        <f t="shared" si="152"/>
        <v>0</v>
      </c>
      <c r="Q79" s="59">
        <f t="shared" si="152"/>
        <v>0</v>
      </c>
      <c r="R79" s="59">
        <f t="shared" si="152"/>
        <v>0</v>
      </c>
      <c r="S79" s="59">
        <f t="shared" si="152"/>
        <v>0</v>
      </c>
      <c r="T79" s="59">
        <f t="shared" si="152"/>
        <v>0</v>
      </c>
      <c r="U79" s="59">
        <f t="shared" si="152"/>
        <v>0</v>
      </c>
      <c r="V79" s="59">
        <f t="shared" si="152"/>
        <v>0</v>
      </c>
      <c r="W79" s="59">
        <f t="shared" si="152"/>
        <v>0</v>
      </c>
      <c r="X79" s="59">
        <f t="shared" si="152"/>
        <v>0</v>
      </c>
      <c r="Y79" s="76"/>
    </row>
    <row r="80" spans="1:25" s="3" customFormat="1" ht="45" hidden="1" customHeight="1">
      <c r="A80" s="80"/>
      <c r="B80" s="42" t="s">
        <v>237</v>
      </c>
      <c r="C80" s="81"/>
      <c r="D80" s="43">
        <f t="shared" ref="D80:D81" si="153">E80+J80+N80+O80+SUM(R80:V80)</f>
        <v>0</v>
      </c>
      <c r="E80" s="44">
        <f t="shared" ref="E80:E81" si="154">SUM(F80:I80)</f>
        <v>0</v>
      </c>
      <c r="F80" s="47"/>
      <c r="G80" s="48"/>
      <c r="H80" s="48"/>
      <c r="I80" s="48"/>
      <c r="J80" s="44">
        <f t="shared" ref="J80:J81" si="155">SUM(K80:M80)</f>
        <v>0</v>
      </c>
      <c r="K80" s="48"/>
      <c r="L80" s="48"/>
      <c r="M80" s="48"/>
      <c r="N80" s="48"/>
      <c r="O80" s="44">
        <f t="shared" ref="O80:O81" si="156">SUM(P80:Q80)</f>
        <v>0</v>
      </c>
      <c r="P80" s="48"/>
      <c r="Q80" s="48"/>
      <c r="R80" s="48"/>
      <c r="S80" s="48"/>
      <c r="T80" s="48"/>
      <c r="U80" s="48"/>
      <c r="V80" s="44">
        <f t="shared" ref="V80:V81" si="157">SUM(W80:X80)</f>
        <v>0</v>
      </c>
      <c r="W80" s="48"/>
      <c r="X80" s="48"/>
      <c r="Y80" s="80"/>
    </row>
    <row r="81" spans="1:25" s="3" customFormat="1" ht="45" hidden="1" customHeight="1">
      <c r="A81" s="80"/>
      <c r="B81" s="42" t="s">
        <v>234</v>
      </c>
      <c r="C81" s="81"/>
      <c r="D81" s="43">
        <f t="shared" si="153"/>
        <v>0</v>
      </c>
      <c r="E81" s="44">
        <f t="shared" si="154"/>
        <v>0</v>
      </c>
      <c r="F81" s="47"/>
      <c r="G81" s="48"/>
      <c r="H81" s="48"/>
      <c r="I81" s="48"/>
      <c r="J81" s="44">
        <f t="shared" si="155"/>
        <v>0</v>
      </c>
      <c r="K81" s="48"/>
      <c r="L81" s="48"/>
      <c r="M81" s="48"/>
      <c r="N81" s="48"/>
      <c r="O81" s="44">
        <f t="shared" si="156"/>
        <v>0</v>
      </c>
      <c r="P81" s="48"/>
      <c r="Q81" s="48"/>
      <c r="R81" s="48"/>
      <c r="S81" s="48"/>
      <c r="T81" s="48"/>
      <c r="U81" s="48"/>
      <c r="V81" s="44">
        <f t="shared" si="157"/>
        <v>0</v>
      </c>
      <c r="W81" s="48"/>
      <c r="X81" s="48"/>
      <c r="Y81" s="80"/>
    </row>
    <row r="82" spans="1:25" s="32" customFormat="1" ht="22.5" customHeight="1">
      <c r="A82" s="31" t="s">
        <v>5</v>
      </c>
      <c r="B82" s="639" t="s">
        <v>238</v>
      </c>
      <c r="C82" s="640"/>
      <c r="D82" s="29">
        <f t="shared" ref="D82:X82" si="158">D86+D83</f>
        <v>604</v>
      </c>
      <c r="E82" s="29">
        <f t="shared" si="158"/>
        <v>0</v>
      </c>
      <c r="F82" s="30">
        <f t="shared" si="158"/>
        <v>0</v>
      </c>
      <c r="G82" s="29">
        <f t="shared" si="158"/>
        <v>0</v>
      </c>
      <c r="H82" s="29">
        <f t="shared" si="158"/>
        <v>0</v>
      </c>
      <c r="I82" s="29">
        <f t="shared" si="158"/>
        <v>0</v>
      </c>
      <c r="J82" s="29">
        <f t="shared" si="158"/>
        <v>0</v>
      </c>
      <c r="K82" s="29">
        <f t="shared" si="158"/>
        <v>0</v>
      </c>
      <c r="L82" s="29">
        <f t="shared" si="158"/>
        <v>0</v>
      </c>
      <c r="M82" s="29">
        <f t="shared" si="158"/>
        <v>0</v>
      </c>
      <c r="N82" s="29">
        <f t="shared" si="158"/>
        <v>0</v>
      </c>
      <c r="O82" s="29">
        <f t="shared" si="158"/>
        <v>604</v>
      </c>
      <c r="P82" s="29">
        <f t="shared" si="158"/>
        <v>604</v>
      </c>
      <c r="Q82" s="29">
        <f t="shared" si="158"/>
        <v>0</v>
      </c>
      <c r="R82" s="29">
        <f t="shared" si="158"/>
        <v>0</v>
      </c>
      <c r="S82" s="29">
        <f t="shared" si="158"/>
        <v>0</v>
      </c>
      <c r="T82" s="29">
        <f t="shared" si="158"/>
        <v>0</v>
      </c>
      <c r="U82" s="29">
        <f t="shared" si="158"/>
        <v>0</v>
      </c>
      <c r="V82" s="29">
        <f t="shared" si="158"/>
        <v>0</v>
      </c>
      <c r="W82" s="29">
        <f t="shared" si="158"/>
        <v>0</v>
      </c>
      <c r="X82" s="29">
        <f t="shared" si="158"/>
        <v>0</v>
      </c>
      <c r="Y82" s="31"/>
    </row>
    <row r="83" spans="1:25" s="75" customFormat="1" ht="27.75" hidden="1" customHeight="1">
      <c r="A83" s="71">
        <v>1</v>
      </c>
      <c r="B83" s="71" t="s">
        <v>223</v>
      </c>
      <c r="C83" s="72" t="s">
        <v>176</v>
      </c>
      <c r="D83" s="73">
        <f>D84</f>
        <v>0</v>
      </c>
      <c r="E83" s="73">
        <f t="shared" ref="E83:T84" si="159">E84</f>
        <v>0</v>
      </c>
      <c r="F83" s="74">
        <f t="shared" si="159"/>
        <v>0</v>
      </c>
      <c r="G83" s="73">
        <f t="shared" si="159"/>
        <v>0</v>
      </c>
      <c r="H83" s="73">
        <f t="shared" si="159"/>
        <v>0</v>
      </c>
      <c r="I83" s="73">
        <f t="shared" si="159"/>
        <v>0</v>
      </c>
      <c r="J83" s="73">
        <f t="shared" si="159"/>
        <v>0</v>
      </c>
      <c r="K83" s="73">
        <f t="shared" si="159"/>
        <v>0</v>
      </c>
      <c r="L83" s="73">
        <f t="shared" si="159"/>
        <v>0</v>
      </c>
      <c r="M83" s="73">
        <f t="shared" si="159"/>
        <v>0</v>
      </c>
      <c r="N83" s="73">
        <f t="shared" si="159"/>
        <v>0</v>
      </c>
      <c r="O83" s="73">
        <f t="shared" si="159"/>
        <v>0</v>
      </c>
      <c r="P83" s="73">
        <f t="shared" si="159"/>
        <v>0</v>
      </c>
      <c r="Q83" s="73">
        <f t="shared" si="159"/>
        <v>0</v>
      </c>
      <c r="R83" s="73">
        <f t="shared" si="159"/>
        <v>0</v>
      </c>
      <c r="S83" s="73">
        <f t="shared" si="159"/>
        <v>0</v>
      </c>
      <c r="T83" s="73">
        <f t="shared" si="159"/>
        <v>0</v>
      </c>
      <c r="U83" s="73">
        <f t="shared" ref="U83:X84" si="160">U84</f>
        <v>0</v>
      </c>
      <c r="V83" s="73">
        <f t="shared" si="160"/>
        <v>0</v>
      </c>
      <c r="W83" s="73">
        <f t="shared" si="160"/>
        <v>0</v>
      </c>
      <c r="X83" s="73">
        <f t="shared" si="160"/>
        <v>0</v>
      </c>
      <c r="Y83" s="71"/>
    </row>
    <row r="84" spans="1:25" s="88" customFormat="1" ht="45" hidden="1" customHeight="1">
      <c r="A84" s="76"/>
      <c r="B84" s="77" t="s">
        <v>181</v>
      </c>
      <c r="C84" s="78" t="s">
        <v>182</v>
      </c>
      <c r="D84" s="59">
        <f>D85</f>
        <v>0</v>
      </c>
      <c r="E84" s="59">
        <f t="shared" si="159"/>
        <v>0</v>
      </c>
      <c r="F84" s="60">
        <f t="shared" si="159"/>
        <v>0</v>
      </c>
      <c r="G84" s="59">
        <f t="shared" si="159"/>
        <v>0</v>
      </c>
      <c r="H84" s="59">
        <f t="shared" si="159"/>
        <v>0</v>
      </c>
      <c r="I84" s="59">
        <f t="shared" si="159"/>
        <v>0</v>
      </c>
      <c r="J84" s="59">
        <f t="shared" si="159"/>
        <v>0</v>
      </c>
      <c r="K84" s="59">
        <f t="shared" si="159"/>
        <v>0</v>
      </c>
      <c r="L84" s="59">
        <f t="shared" si="159"/>
        <v>0</v>
      </c>
      <c r="M84" s="59">
        <f t="shared" si="159"/>
        <v>0</v>
      </c>
      <c r="N84" s="59">
        <f t="shared" si="159"/>
        <v>0</v>
      </c>
      <c r="O84" s="59">
        <f t="shared" si="159"/>
        <v>0</v>
      </c>
      <c r="P84" s="59">
        <f t="shared" si="159"/>
        <v>0</v>
      </c>
      <c r="Q84" s="59">
        <f t="shared" si="159"/>
        <v>0</v>
      </c>
      <c r="R84" s="59">
        <f t="shared" si="159"/>
        <v>0</v>
      </c>
      <c r="S84" s="59">
        <f t="shared" si="159"/>
        <v>0</v>
      </c>
      <c r="T84" s="59">
        <f t="shared" si="159"/>
        <v>0</v>
      </c>
      <c r="U84" s="59">
        <f t="shared" si="160"/>
        <v>0</v>
      </c>
      <c r="V84" s="59">
        <f t="shared" si="160"/>
        <v>0</v>
      </c>
      <c r="W84" s="59">
        <f t="shared" si="160"/>
        <v>0</v>
      </c>
      <c r="X84" s="59">
        <f t="shared" si="160"/>
        <v>0</v>
      </c>
      <c r="Y84" s="76"/>
    </row>
    <row r="85" spans="1:25" s="3" customFormat="1" ht="41.25" hidden="1" customHeight="1">
      <c r="A85" s="80"/>
      <c r="B85" s="42" t="s">
        <v>239</v>
      </c>
      <c r="C85" s="81"/>
      <c r="D85" s="43">
        <f>E85+J85+N85+O85+SUM(R85:V85)</f>
        <v>0</v>
      </c>
      <c r="E85" s="44">
        <f>SUM(F85:I85)</f>
        <v>0</v>
      </c>
      <c r="F85" s="47"/>
      <c r="G85" s="48"/>
      <c r="H85" s="48"/>
      <c r="I85" s="48"/>
      <c r="J85" s="44">
        <f t="shared" ref="J85" si="161">SUM(K85:M85)</f>
        <v>0</v>
      </c>
      <c r="K85" s="48"/>
      <c r="L85" s="48"/>
      <c r="M85" s="48"/>
      <c r="N85" s="48"/>
      <c r="O85" s="44">
        <f t="shared" ref="O85" si="162">SUM(P85:Q85)</f>
        <v>0</v>
      </c>
      <c r="P85" s="48"/>
      <c r="Q85" s="48"/>
      <c r="R85" s="48"/>
      <c r="S85" s="48"/>
      <c r="T85" s="48"/>
      <c r="U85" s="48"/>
      <c r="V85" s="44">
        <f t="shared" ref="V85" si="163">SUM(W85:X85)</f>
        <v>0</v>
      </c>
      <c r="W85" s="48"/>
      <c r="X85" s="48"/>
      <c r="Y85" s="80"/>
    </row>
    <row r="86" spans="1:25" s="75" customFormat="1" ht="26.25" customHeight="1">
      <c r="A86" s="71">
        <v>1</v>
      </c>
      <c r="B86" s="71" t="s">
        <v>240</v>
      </c>
      <c r="C86" s="72" t="s">
        <v>194</v>
      </c>
      <c r="D86" s="73">
        <f>D87</f>
        <v>604</v>
      </c>
      <c r="E86" s="73">
        <f t="shared" ref="E86:T88" si="164">E87</f>
        <v>0</v>
      </c>
      <c r="F86" s="74">
        <f t="shared" si="164"/>
        <v>0</v>
      </c>
      <c r="G86" s="73">
        <f t="shared" si="164"/>
        <v>0</v>
      </c>
      <c r="H86" s="73">
        <f t="shared" si="164"/>
        <v>0</v>
      </c>
      <c r="I86" s="73">
        <f t="shared" si="164"/>
        <v>0</v>
      </c>
      <c r="J86" s="73">
        <f t="shared" si="164"/>
        <v>0</v>
      </c>
      <c r="K86" s="73">
        <f t="shared" si="164"/>
        <v>0</v>
      </c>
      <c r="L86" s="73">
        <f t="shared" si="164"/>
        <v>0</v>
      </c>
      <c r="M86" s="73">
        <f t="shared" si="164"/>
        <v>0</v>
      </c>
      <c r="N86" s="73">
        <f t="shared" si="164"/>
        <v>0</v>
      </c>
      <c r="O86" s="73">
        <f t="shared" si="164"/>
        <v>604</v>
      </c>
      <c r="P86" s="73">
        <f t="shared" si="164"/>
        <v>604</v>
      </c>
      <c r="Q86" s="73">
        <f t="shared" si="164"/>
        <v>0</v>
      </c>
      <c r="R86" s="73">
        <f t="shared" si="164"/>
        <v>0</v>
      </c>
      <c r="S86" s="73">
        <f t="shared" si="164"/>
        <v>0</v>
      </c>
      <c r="T86" s="73">
        <f t="shared" si="164"/>
        <v>0</v>
      </c>
      <c r="U86" s="73">
        <f t="shared" ref="U86:X88" si="165">U87</f>
        <v>0</v>
      </c>
      <c r="V86" s="73">
        <f t="shared" si="165"/>
        <v>0</v>
      </c>
      <c r="W86" s="73">
        <f t="shared" si="165"/>
        <v>0</v>
      </c>
      <c r="X86" s="73">
        <f t="shared" si="165"/>
        <v>0</v>
      </c>
      <c r="Y86" s="71"/>
    </row>
    <row r="87" spans="1:25" s="88" customFormat="1" ht="42" customHeight="1">
      <c r="A87" s="76" t="s">
        <v>8</v>
      </c>
      <c r="B87" s="77" t="s">
        <v>195</v>
      </c>
      <c r="C87" s="78" t="s">
        <v>196</v>
      </c>
      <c r="D87" s="59">
        <f>D88</f>
        <v>604</v>
      </c>
      <c r="E87" s="59">
        <f t="shared" si="164"/>
        <v>0</v>
      </c>
      <c r="F87" s="60">
        <f t="shared" si="164"/>
        <v>0</v>
      </c>
      <c r="G87" s="59">
        <f t="shared" si="164"/>
        <v>0</v>
      </c>
      <c r="H87" s="59">
        <f t="shared" si="164"/>
        <v>0</v>
      </c>
      <c r="I87" s="59">
        <f t="shared" si="164"/>
        <v>0</v>
      </c>
      <c r="J87" s="59">
        <f t="shared" si="164"/>
        <v>0</v>
      </c>
      <c r="K87" s="59">
        <f t="shared" si="164"/>
        <v>0</v>
      </c>
      <c r="L87" s="59">
        <f t="shared" si="164"/>
        <v>0</v>
      </c>
      <c r="M87" s="59">
        <f t="shared" si="164"/>
        <v>0</v>
      </c>
      <c r="N87" s="59">
        <f t="shared" si="164"/>
        <v>0</v>
      </c>
      <c r="O87" s="59">
        <f t="shared" si="164"/>
        <v>604</v>
      </c>
      <c r="P87" s="59">
        <f t="shared" si="164"/>
        <v>604</v>
      </c>
      <c r="Q87" s="59">
        <f t="shared" si="164"/>
        <v>0</v>
      </c>
      <c r="R87" s="59">
        <f t="shared" si="164"/>
        <v>0</v>
      </c>
      <c r="S87" s="59">
        <f t="shared" si="164"/>
        <v>0</v>
      </c>
      <c r="T87" s="59">
        <f t="shared" si="164"/>
        <v>0</v>
      </c>
      <c r="U87" s="59">
        <f t="shared" si="165"/>
        <v>0</v>
      </c>
      <c r="V87" s="59">
        <f t="shared" si="165"/>
        <v>0</v>
      </c>
      <c r="W87" s="59">
        <f t="shared" si="165"/>
        <v>0</v>
      </c>
      <c r="X87" s="59">
        <f t="shared" si="165"/>
        <v>0</v>
      </c>
      <c r="Y87" s="76"/>
    </row>
    <row r="88" spans="1:25" s="32" customFormat="1" ht="75" customHeight="1">
      <c r="A88" s="41" t="s">
        <v>14</v>
      </c>
      <c r="B88" s="89" t="s">
        <v>241</v>
      </c>
      <c r="C88" s="28"/>
      <c r="D88" s="43">
        <f>D89</f>
        <v>604</v>
      </c>
      <c r="E88" s="43">
        <f t="shared" si="164"/>
        <v>0</v>
      </c>
      <c r="F88" s="90">
        <f t="shared" si="164"/>
        <v>0</v>
      </c>
      <c r="G88" s="43">
        <f t="shared" si="164"/>
        <v>0</v>
      </c>
      <c r="H88" s="43">
        <f t="shared" si="164"/>
        <v>0</v>
      </c>
      <c r="I88" s="43">
        <f t="shared" si="164"/>
        <v>0</v>
      </c>
      <c r="J88" s="43">
        <f t="shared" si="164"/>
        <v>0</v>
      </c>
      <c r="K88" s="43">
        <f t="shared" si="164"/>
        <v>0</v>
      </c>
      <c r="L88" s="43">
        <f t="shared" si="164"/>
        <v>0</v>
      </c>
      <c r="M88" s="43">
        <f t="shared" si="164"/>
        <v>0</v>
      </c>
      <c r="N88" s="43">
        <f t="shared" si="164"/>
        <v>0</v>
      </c>
      <c r="O88" s="43">
        <f t="shared" si="164"/>
        <v>604</v>
      </c>
      <c r="P88" s="43">
        <f t="shared" si="164"/>
        <v>604</v>
      </c>
      <c r="Q88" s="43">
        <f t="shared" si="164"/>
        <v>0</v>
      </c>
      <c r="R88" s="43">
        <f t="shared" si="164"/>
        <v>0</v>
      </c>
      <c r="S88" s="43">
        <f t="shared" si="164"/>
        <v>0</v>
      </c>
      <c r="T88" s="43">
        <f t="shared" si="164"/>
        <v>0</v>
      </c>
      <c r="U88" s="43">
        <f t="shared" si="165"/>
        <v>0</v>
      </c>
      <c r="V88" s="43">
        <f t="shared" si="165"/>
        <v>0</v>
      </c>
      <c r="W88" s="43">
        <f t="shared" si="165"/>
        <v>0</v>
      </c>
      <c r="X88" s="43">
        <f t="shared" si="165"/>
        <v>0</v>
      </c>
      <c r="Y88" s="31"/>
    </row>
    <row r="89" spans="1:25" s="62" customFormat="1" ht="26.25" customHeight="1">
      <c r="A89" s="91"/>
      <c r="B89" s="92" t="s">
        <v>242</v>
      </c>
      <c r="C89" s="58"/>
      <c r="D89" s="93">
        <f>E89+J89+N89+O89+SUM(R89:V89)</f>
        <v>604</v>
      </c>
      <c r="E89" s="94">
        <f>SUM(F89:I89)</f>
        <v>0</v>
      </c>
      <c r="F89" s="95">
        <f>ROUND((F242*15%),-0.1)</f>
        <v>0</v>
      </c>
      <c r="G89" s="96">
        <f t="shared" ref="G89:X89" si="166">ROUND((G242*15%),-0.1)</f>
        <v>0</v>
      </c>
      <c r="H89" s="96">
        <f t="shared" si="166"/>
        <v>0</v>
      </c>
      <c r="I89" s="96">
        <f t="shared" si="166"/>
        <v>0</v>
      </c>
      <c r="J89" s="94">
        <f t="shared" ref="J89" si="167">SUM(K89:M89)</f>
        <v>0</v>
      </c>
      <c r="K89" s="96">
        <f t="shared" si="166"/>
        <v>0</v>
      </c>
      <c r="L89" s="96">
        <f t="shared" si="166"/>
        <v>0</v>
      </c>
      <c r="M89" s="96">
        <f t="shared" si="166"/>
        <v>0</v>
      </c>
      <c r="N89" s="96">
        <f t="shared" si="166"/>
        <v>0</v>
      </c>
      <c r="O89" s="94">
        <f t="shared" ref="O89" si="168">SUM(P89:Q89)</f>
        <v>604</v>
      </c>
      <c r="P89" s="96">
        <f t="shared" si="166"/>
        <v>604</v>
      </c>
      <c r="Q89" s="96">
        <f t="shared" si="166"/>
        <v>0</v>
      </c>
      <c r="R89" s="96">
        <f t="shared" si="166"/>
        <v>0</v>
      </c>
      <c r="S89" s="96">
        <f t="shared" si="166"/>
        <v>0</v>
      </c>
      <c r="T89" s="96">
        <f t="shared" si="166"/>
        <v>0</v>
      </c>
      <c r="U89" s="96">
        <f t="shared" si="166"/>
        <v>0</v>
      </c>
      <c r="V89" s="94">
        <f>SUM(W89:X89)</f>
        <v>0</v>
      </c>
      <c r="W89" s="96">
        <f t="shared" si="166"/>
        <v>0</v>
      </c>
      <c r="X89" s="96">
        <f t="shared" si="166"/>
        <v>0</v>
      </c>
      <c r="Y89" s="61"/>
    </row>
    <row r="90" spans="1:25" s="32" customFormat="1" ht="26.25" customHeight="1">
      <c r="A90" s="31" t="s">
        <v>90</v>
      </c>
      <c r="B90" s="31" t="s">
        <v>243</v>
      </c>
      <c r="C90" s="28"/>
      <c r="D90" s="29">
        <f>D91+D94</f>
        <v>32</v>
      </c>
      <c r="E90" s="29">
        <f t="shared" ref="E90:X90" si="169">E91+E94</f>
        <v>0</v>
      </c>
      <c r="F90" s="30">
        <f t="shared" si="169"/>
        <v>0</v>
      </c>
      <c r="G90" s="29">
        <f t="shared" si="169"/>
        <v>0</v>
      </c>
      <c r="H90" s="29">
        <f t="shared" si="169"/>
        <v>0</v>
      </c>
      <c r="I90" s="29">
        <f t="shared" si="169"/>
        <v>0</v>
      </c>
      <c r="J90" s="29">
        <f t="shared" si="169"/>
        <v>0</v>
      </c>
      <c r="K90" s="29">
        <f t="shared" si="169"/>
        <v>0</v>
      </c>
      <c r="L90" s="29">
        <f t="shared" si="169"/>
        <v>0</v>
      </c>
      <c r="M90" s="29">
        <f t="shared" si="169"/>
        <v>0</v>
      </c>
      <c r="N90" s="29">
        <f t="shared" si="169"/>
        <v>0</v>
      </c>
      <c r="O90" s="29">
        <f t="shared" si="169"/>
        <v>0</v>
      </c>
      <c r="P90" s="29">
        <f t="shared" si="169"/>
        <v>0</v>
      </c>
      <c r="Q90" s="29">
        <f t="shared" si="169"/>
        <v>0</v>
      </c>
      <c r="R90" s="29">
        <f t="shared" si="169"/>
        <v>32</v>
      </c>
      <c r="S90" s="29">
        <f t="shared" si="169"/>
        <v>0</v>
      </c>
      <c r="T90" s="29">
        <f t="shared" si="169"/>
        <v>0</v>
      </c>
      <c r="U90" s="29">
        <f t="shared" si="169"/>
        <v>0</v>
      </c>
      <c r="V90" s="29">
        <f t="shared" si="169"/>
        <v>0</v>
      </c>
      <c r="W90" s="29">
        <f t="shared" si="169"/>
        <v>0</v>
      </c>
      <c r="X90" s="29">
        <f t="shared" si="169"/>
        <v>0</v>
      </c>
      <c r="Y90" s="31"/>
    </row>
    <row r="91" spans="1:25" s="75" customFormat="1" ht="30" customHeight="1">
      <c r="A91" s="71">
        <v>1</v>
      </c>
      <c r="B91" s="71" t="s">
        <v>221</v>
      </c>
      <c r="C91" s="72" t="s">
        <v>159</v>
      </c>
      <c r="D91" s="73">
        <f>D92</f>
        <v>32</v>
      </c>
      <c r="E91" s="73">
        <f t="shared" ref="E91:T92" si="170">E92</f>
        <v>0</v>
      </c>
      <c r="F91" s="74">
        <f t="shared" si="170"/>
        <v>0</v>
      </c>
      <c r="G91" s="73">
        <f t="shared" si="170"/>
        <v>0</v>
      </c>
      <c r="H91" s="73">
        <f t="shared" si="170"/>
        <v>0</v>
      </c>
      <c r="I91" s="73">
        <f t="shared" si="170"/>
        <v>0</v>
      </c>
      <c r="J91" s="73">
        <f t="shared" si="170"/>
        <v>0</v>
      </c>
      <c r="K91" s="73">
        <f t="shared" si="170"/>
        <v>0</v>
      </c>
      <c r="L91" s="73">
        <f t="shared" si="170"/>
        <v>0</v>
      </c>
      <c r="M91" s="73">
        <f t="shared" si="170"/>
        <v>0</v>
      </c>
      <c r="N91" s="73">
        <f t="shared" si="170"/>
        <v>0</v>
      </c>
      <c r="O91" s="73">
        <f t="shared" si="170"/>
        <v>0</v>
      </c>
      <c r="P91" s="73">
        <f t="shared" si="170"/>
        <v>0</v>
      </c>
      <c r="Q91" s="73">
        <f t="shared" si="170"/>
        <v>0</v>
      </c>
      <c r="R91" s="73">
        <f t="shared" si="170"/>
        <v>32</v>
      </c>
      <c r="S91" s="73">
        <f t="shared" si="170"/>
        <v>0</v>
      </c>
      <c r="T91" s="73">
        <f t="shared" si="170"/>
        <v>0</v>
      </c>
      <c r="U91" s="73">
        <f t="shared" ref="U91:X92" si="171">U92</f>
        <v>0</v>
      </c>
      <c r="V91" s="73">
        <f t="shared" si="171"/>
        <v>0</v>
      </c>
      <c r="W91" s="73">
        <f t="shared" si="171"/>
        <v>0</v>
      </c>
      <c r="X91" s="73">
        <f t="shared" si="171"/>
        <v>0</v>
      </c>
      <c r="Y91" s="71"/>
    </row>
    <row r="92" spans="1:25" s="79" customFormat="1">
      <c r="A92" s="76"/>
      <c r="B92" s="77" t="s">
        <v>160</v>
      </c>
      <c r="C92" s="78" t="s">
        <v>161</v>
      </c>
      <c r="D92" s="59">
        <f>D93</f>
        <v>32</v>
      </c>
      <c r="E92" s="59">
        <f t="shared" si="170"/>
        <v>0</v>
      </c>
      <c r="F92" s="60">
        <f t="shared" si="170"/>
        <v>0</v>
      </c>
      <c r="G92" s="59">
        <f t="shared" si="170"/>
        <v>0</v>
      </c>
      <c r="H92" s="59">
        <f t="shared" si="170"/>
        <v>0</v>
      </c>
      <c r="I92" s="59">
        <f t="shared" si="170"/>
        <v>0</v>
      </c>
      <c r="J92" s="59">
        <f t="shared" si="170"/>
        <v>0</v>
      </c>
      <c r="K92" s="59">
        <f t="shared" si="170"/>
        <v>0</v>
      </c>
      <c r="L92" s="59">
        <f t="shared" si="170"/>
        <v>0</v>
      </c>
      <c r="M92" s="59">
        <f t="shared" si="170"/>
        <v>0</v>
      </c>
      <c r="N92" s="59">
        <f t="shared" si="170"/>
        <v>0</v>
      </c>
      <c r="O92" s="59">
        <f t="shared" si="170"/>
        <v>0</v>
      </c>
      <c r="P92" s="59">
        <f t="shared" si="170"/>
        <v>0</v>
      </c>
      <c r="Q92" s="59">
        <f t="shared" si="170"/>
        <v>0</v>
      </c>
      <c r="R92" s="59">
        <f t="shared" si="170"/>
        <v>32</v>
      </c>
      <c r="S92" s="59">
        <f t="shared" si="170"/>
        <v>0</v>
      </c>
      <c r="T92" s="59">
        <f t="shared" si="170"/>
        <v>0</v>
      </c>
      <c r="U92" s="59">
        <f t="shared" si="171"/>
        <v>0</v>
      </c>
      <c r="V92" s="59">
        <f t="shared" si="171"/>
        <v>0</v>
      </c>
      <c r="W92" s="59">
        <f t="shared" si="171"/>
        <v>0</v>
      </c>
      <c r="X92" s="59">
        <f t="shared" si="171"/>
        <v>0</v>
      </c>
      <c r="Y92" s="76"/>
    </row>
    <row r="93" spans="1:25" s="3" customFormat="1" ht="30" customHeight="1">
      <c r="A93" s="80"/>
      <c r="B93" s="42" t="s">
        <v>244</v>
      </c>
      <c r="C93" s="81"/>
      <c r="D93" s="43">
        <f>E93+J93+N93+O93+SUM(R93:V93)</f>
        <v>32</v>
      </c>
      <c r="E93" s="44">
        <f>SUM(F93:I93)</f>
        <v>0</v>
      </c>
      <c r="F93" s="45">
        <f>ROUND((F246*15%),-0.1)</f>
        <v>0</v>
      </c>
      <c r="G93" s="46">
        <f t="shared" ref="G93:X93" si="172">ROUND((G246*15%),-0.1)</f>
        <v>0</v>
      </c>
      <c r="H93" s="46">
        <f t="shared" si="172"/>
        <v>0</v>
      </c>
      <c r="I93" s="46">
        <f t="shared" si="172"/>
        <v>0</v>
      </c>
      <c r="J93" s="44">
        <f t="shared" ref="J93" si="173">SUM(K93:M93)</f>
        <v>0</v>
      </c>
      <c r="K93" s="46">
        <f t="shared" si="172"/>
        <v>0</v>
      </c>
      <c r="L93" s="46">
        <f t="shared" si="172"/>
        <v>0</v>
      </c>
      <c r="M93" s="46">
        <f t="shared" si="172"/>
        <v>0</v>
      </c>
      <c r="N93" s="46">
        <f t="shared" si="172"/>
        <v>0</v>
      </c>
      <c r="O93" s="44">
        <f t="shared" ref="O93" si="174">SUM(P93:Q93)</f>
        <v>0</v>
      </c>
      <c r="P93" s="46">
        <f t="shared" si="172"/>
        <v>0</v>
      </c>
      <c r="Q93" s="46">
        <f t="shared" si="172"/>
        <v>0</v>
      </c>
      <c r="R93" s="46">
        <f t="shared" si="172"/>
        <v>32</v>
      </c>
      <c r="S93" s="46">
        <f t="shared" si="172"/>
        <v>0</v>
      </c>
      <c r="T93" s="46">
        <f t="shared" si="172"/>
        <v>0</v>
      </c>
      <c r="U93" s="46">
        <f t="shared" si="172"/>
        <v>0</v>
      </c>
      <c r="V93" s="44">
        <f t="shared" ref="V93" si="175">SUM(W93:X93)</f>
        <v>0</v>
      </c>
      <c r="W93" s="46">
        <f t="shared" si="172"/>
        <v>0</v>
      </c>
      <c r="X93" s="46">
        <f t="shared" si="172"/>
        <v>0</v>
      </c>
      <c r="Y93" s="80"/>
    </row>
    <row r="94" spans="1:25" s="75" customFormat="1" ht="30" hidden="1" customHeight="1">
      <c r="A94" s="71">
        <v>2</v>
      </c>
      <c r="B94" s="71" t="s">
        <v>223</v>
      </c>
      <c r="C94" s="72" t="s">
        <v>176</v>
      </c>
      <c r="D94" s="73">
        <f>D95</f>
        <v>0</v>
      </c>
      <c r="E94" s="73">
        <f t="shared" ref="E94:T95" si="176">E95</f>
        <v>0</v>
      </c>
      <c r="F94" s="74">
        <f t="shared" si="176"/>
        <v>0</v>
      </c>
      <c r="G94" s="73">
        <f t="shared" si="176"/>
        <v>0</v>
      </c>
      <c r="H94" s="73">
        <f t="shared" si="176"/>
        <v>0</v>
      </c>
      <c r="I94" s="73">
        <f t="shared" si="176"/>
        <v>0</v>
      </c>
      <c r="J94" s="73">
        <f t="shared" si="176"/>
        <v>0</v>
      </c>
      <c r="K94" s="73">
        <f t="shared" si="176"/>
        <v>0</v>
      </c>
      <c r="L94" s="73">
        <f t="shared" si="176"/>
        <v>0</v>
      </c>
      <c r="M94" s="73">
        <f t="shared" si="176"/>
        <v>0</v>
      </c>
      <c r="N94" s="73">
        <f t="shared" si="176"/>
        <v>0</v>
      </c>
      <c r="O94" s="73">
        <f t="shared" si="176"/>
        <v>0</v>
      </c>
      <c r="P94" s="73">
        <f t="shared" si="176"/>
        <v>0</v>
      </c>
      <c r="Q94" s="73">
        <f t="shared" si="176"/>
        <v>0</v>
      </c>
      <c r="R94" s="73">
        <f t="shared" si="176"/>
        <v>0</v>
      </c>
      <c r="S94" s="73">
        <f t="shared" si="176"/>
        <v>0</v>
      </c>
      <c r="T94" s="73">
        <f t="shared" si="176"/>
        <v>0</v>
      </c>
      <c r="U94" s="73">
        <f t="shared" ref="U94:X95" si="177">U95</f>
        <v>0</v>
      </c>
      <c r="V94" s="73">
        <f t="shared" si="177"/>
        <v>0</v>
      </c>
      <c r="W94" s="73">
        <f t="shared" si="177"/>
        <v>0</v>
      </c>
      <c r="X94" s="73">
        <f t="shared" si="177"/>
        <v>0</v>
      </c>
      <c r="Y94" s="71"/>
    </row>
    <row r="95" spans="1:25" s="79" customFormat="1" ht="73.5" hidden="1" customHeight="1">
      <c r="A95" s="76"/>
      <c r="B95" s="77" t="s">
        <v>191</v>
      </c>
      <c r="C95" s="78" t="s">
        <v>192</v>
      </c>
      <c r="D95" s="59">
        <f>D96</f>
        <v>0</v>
      </c>
      <c r="E95" s="59">
        <f t="shared" si="176"/>
        <v>0</v>
      </c>
      <c r="F95" s="60">
        <f t="shared" si="176"/>
        <v>0</v>
      </c>
      <c r="G95" s="59">
        <f t="shared" si="176"/>
        <v>0</v>
      </c>
      <c r="H95" s="59">
        <f t="shared" si="176"/>
        <v>0</v>
      </c>
      <c r="I95" s="59">
        <f t="shared" si="176"/>
        <v>0</v>
      </c>
      <c r="J95" s="59">
        <f t="shared" si="176"/>
        <v>0</v>
      </c>
      <c r="K95" s="59">
        <f t="shared" si="176"/>
        <v>0</v>
      </c>
      <c r="L95" s="59">
        <f t="shared" si="176"/>
        <v>0</v>
      </c>
      <c r="M95" s="59">
        <f t="shared" si="176"/>
        <v>0</v>
      </c>
      <c r="N95" s="59">
        <f t="shared" si="176"/>
        <v>0</v>
      </c>
      <c r="O95" s="59">
        <f t="shared" si="176"/>
        <v>0</v>
      </c>
      <c r="P95" s="59">
        <f t="shared" si="176"/>
        <v>0</v>
      </c>
      <c r="Q95" s="59">
        <f t="shared" si="176"/>
        <v>0</v>
      </c>
      <c r="R95" s="59">
        <f t="shared" si="176"/>
        <v>0</v>
      </c>
      <c r="S95" s="59">
        <f t="shared" si="176"/>
        <v>0</v>
      </c>
      <c r="T95" s="59">
        <f t="shared" si="176"/>
        <v>0</v>
      </c>
      <c r="U95" s="59">
        <f t="shared" si="177"/>
        <v>0</v>
      </c>
      <c r="V95" s="59">
        <f t="shared" si="177"/>
        <v>0</v>
      </c>
      <c r="W95" s="59">
        <f t="shared" si="177"/>
        <v>0</v>
      </c>
      <c r="X95" s="59">
        <f t="shared" si="177"/>
        <v>0</v>
      </c>
      <c r="Y95" s="76"/>
    </row>
    <row r="96" spans="1:25" s="3" customFormat="1" ht="54" hidden="1" customHeight="1">
      <c r="A96" s="80"/>
      <c r="B96" s="42" t="s">
        <v>237</v>
      </c>
      <c r="C96" s="81"/>
      <c r="D96" s="43">
        <f>E96+J96+N96+O96+SUM(R96:V96)</f>
        <v>0</v>
      </c>
      <c r="E96" s="44">
        <f>SUM(F96:I96)</f>
        <v>0</v>
      </c>
      <c r="F96" s="47"/>
      <c r="G96" s="48"/>
      <c r="H96" s="48"/>
      <c r="I96" s="48"/>
      <c r="J96" s="44">
        <f>SUM(K96:M96)</f>
        <v>0</v>
      </c>
      <c r="K96" s="48"/>
      <c r="L96" s="48"/>
      <c r="M96" s="48"/>
      <c r="N96" s="48"/>
      <c r="O96" s="44">
        <f>SUM(P96:Q96)</f>
        <v>0</v>
      </c>
      <c r="P96" s="48"/>
      <c r="Q96" s="48"/>
      <c r="R96" s="48"/>
      <c r="S96" s="48"/>
      <c r="T96" s="48"/>
      <c r="U96" s="48"/>
      <c r="V96" s="44">
        <f>SUM(W96:X96)</f>
        <v>0</v>
      </c>
      <c r="W96" s="48"/>
      <c r="X96" s="48"/>
      <c r="Y96" s="80"/>
    </row>
    <row r="97" spans="1:25" s="32" customFormat="1" ht="24.75" customHeight="1">
      <c r="A97" s="31" t="s">
        <v>101</v>
      </c>
      <c r="B97" s="639" t="s">
        <v>245</v>
      </c>
      <c r="C97" s="640"/>
      <c r="D97" s="29">
        <f>D98+D107</f>
        <v>837</v>
      </c>
      <c r="E97" s="29">
        <f t="shared" ref="E97:X97" si="178">E98+E107</f>
        <v>157</v>
      </c>
      <c r="F97" s="30">
        <f t="shared" si="178"/>
        <v>157</v>
      </c>
      <c r="G97" s="29">
        <f t="shared" si="178"/>
        <v>0</v>
      </c>
      <c r="H97" s="29">
        <f t="shared" si="178"/>
        <v>0</v>
      </c>
      <c r="I97" s="29">
        <f t="shared" si="178"/>
        <v>0</v>
      </c>
      <c r="J97" s="29">
        <f t="shared" si="178"/>
        <v>0</v>
      </c>
      <c r="K97" s="29">
        <f t="shared" si="178"/>
        <v>0</v>
      </c>
      <c r="L97" s="29">
        <f t="shared" si="178"/>
        <v>0</v>
      </c>
      <c r="M97" s="29">
        <f t="shared" si="178"/>
        <v>0</v>
      </c>
      <c r="N97" s="29">
        <f t="shared" si="178"/>
        <v>0</v>
      </c>
      <c r="O97" s="29">
        <f t="shared" si="178"/>
        <v>236</v>
      </c>
      <c r="P97" s="29">
        <f t="shared" si="178"/>
        <v>0</v>
      </c>
      <c r="Q97" s="29">
        <f t="shared" si="178"/>
        <v>236</v>
      </c>
      <c r="R97" s="29">
        <f t="shared" si="178"/>
        <v>0</v>
      </c>
      <c r="S97" s="29">
        <f t="shared" si="178"/>
        <v>184</v>
      </c>
      <c r="T97" s="29">
        <f t="shared" si="178"/>
        <v>0</v>
      </c>
      <c r="U97" s="29">
        <f t="shared" si="178"/>
        <v>260</v>
      </c>
      <c r="V97" s="29">
        <f t="shared" si="178"/>
        <v>0</v>
      </c>
      <c r="W97" s="29">
        <f t="shared" si="178"/>
        <v>0</v>
      </c>
      <c r="X97" s="29">
        <f t="shared" si="178"/>
        <v>0</v>
      </c>
      <c r="Y97" s="31"/>
    </row>
    <row r="98" spans="1:25" s="75" customFormat="1" ht="27.75" customHeight="1">
      <c r="A98" s="71">
        <v>1</v>
      </c>
      <c r="B98" s="71" t="s">
        <v>221</v>
      </c>
      <c r="C98" s="72" t="s">
        <v>159</v>
      </c>
      <c r="D98" s="73">
        <f>D99+D102+D104</f>
        <v>837</v>
      </c>
      <c r="E98" s="73">
        <f t="shared" ref="E98:X98" si="179">E99+E102+E104</f>
        <v>157</v>
      </c>
      <c r="F98" s="74">
        <f t="shared" si="179"/>
        <v>157</v>
      </c>
      <c r="G98" s="73">
        <f t="shared" si="179"/>
        <v>0</v>
      </c>
      <c r="H98" s="73">
        <f t="shared" si="179"/>
        <v>0</v>
      </c>
      <c r="I98" s="73">
        <f t="shared" si="179"/>
        <v>0</v>
      </c>
      <c r="J98" s="73">
        <f t="shared" si="179"/>
        <v>0</v>
      </c>
      <c r="K98" s="73">
        <f t="shared" si="179"/>
        <v>0</v>
      </c>
      <c r="L98" s="73">
        <f t="shared" si="179"/>
        <v>0</v>
      </c>
      <c r="M98" s="73">
        <f t="shared" si="179"/>
        <v>0</v>
      </c>
      <c r="N98" s="73">
        <f t="shared" si="179"/>
        <v>0</v>
      </c>
      <c r="O98" s="73">
        <f t="shared" si="179"/>
        <v>236</v>
      </c>
      <c r="P98" s="73">
        <f t="shared" si="179"/>
        <v>0</v>
      </c>
      <c r="Q98" s="73">
        <f t="shared" si="179"/>
        <v>236</v>
      </c>
      <c r="R98" s="73">
        <f t="shared" si="179"/>
        <v>0</v>
      </c>
      <c r="S98" s="73">
        <f t="shared" si="179"/>
        <v>184</v>
      </c>
      <c r="T98" s="73">
        <f t="shared" si="179"/>
        <v>0</v>
      </c>
      <c r="U98" s="73">
        <f t="shared" si="179"/>
        <v>260</v>
      </c>
      <c r="V98" s="73">
        <f t="shared" si="179"/>
        <v>0</v>
      </c>
      <c r="W98" s="73">
        <f t="shared" si="179"/>
        <v>0</v>
      </c>
      <c r="X98" s="73">
        <f t="shared" si="179"/>
        <v>0</v>
      </c>
      <c r="Y98" s="71"/>
    </row>
    <row r="99" spans="1:25" s="88" customFormat="1" ht="42" customHeight="1">
      <c r="A99" s="76" t="s">
        <v>8</v>
      </c>
      <c r="B99" s="77" t="s">
        <v>163</v>
      </c>
      <c r="C99" s="78" t="s">
        <v>164</v>
      </c>
      <c r="D99" s="59">
        <f>SUM(D100:D101)</f>
        <v>496</v>
      </c>
      <c r="E99" s="59">
        <f t="shared" ref="E99:X99" si="180">SUM(E100:E101)</f>
        <v>0</v>
      </c>
      <c r="F99" s="60">
        <f t="shared" si="180"/>
        <v>0</v>
      </c>
      <c r="G99" s="59">
        <f t="shared" si="180"/>
        <v>0</v>
      </c>
      <c r="H99" s="59">
        <f t="shared" si="180"/>
        <v>0</v>
      </c>
      <c r="I99" s="59">
        <f t="shared" si="180"/>
        <v>0</v>
      </c>
      <c r="J99" s="59">
        <f t="shared" si="180"/>
        <v>0</v>
      </c>
      <c r="K99" s="59">
        <f t="shared" si="180"/>
        <v>0</v>
      </c>
      <c r="L99" s="59">
        <f t="shared" si="180"/>
        <v>0</v>
      </c>
      <c r="M99" s="59">
        <f t="shared" si="180"/>
        <v>0</v>
      </c>
      <c r="N99" s="59">
        <f t="shared" si="180"/>
        <v>0</v>
      </c>
      <c r="O99" s="59">
        <f t="shared" si="180"/>
        <v>236</v>
      </c>
      <c r="P99" s="59">
        <f t="shared" si="180"/>
        <v>0</v>
      </c>
      <c r="Q99" s="59">
        <f t="shared" si="180"/>
        <v>236</v>
      </c>
      <c r="R99" s="59">
        <f t="shared" si="180"/>
        <v>0</v>
      </c>
      <c r="S99" s="59">
        <f t="shared" si="180"/>
        <v>0</v>
      </c>
      <c r="T99" s="59">
        <f t="shared" si="180"/>
        <v>0</v>
      </c>
      <c r="U99" s="59">
        <f t="shared" si="180"/>
        <v>260</v>
      </c>
      <c r="V99" s="59">
        <f t="shared" si="180"/>
        <v>0</v>
      </c>
      <c r="W99" s="59">
        <f t="shared" si="180"/>
        <v>0</v>
      </c>
      <c r="X99" s="59">
        <f t="shared" si="180"/>
        <v>0</v>
      </c>
      <c r="Y99" s="76"/>
    </row>
    <row r="100" spans="1:25" s="99" customFormat="1" ht="47.25" customHeight="1">
      <c r="A100" s="97"/>
      <c r="B100" s="42" t="s">
        <v>246</v>
      </c>
      <c r="C100" s="98"/>
      <c r="D100" s="43">
        <f>E100+J100+N100+O100+SUM(R100:V100)</f>
        <v>236</v>
      </c>
      <c r="E100" s="44">
        <f>SUM(F100:I100)</f>
        <v>0</v>
      </c>
      <c r="F100" s="45">
        <f>ROUND((F253*15%),-0.1)</f>
        <v>0</v>
      </c>
      <c r="G100" s="46">
        <f t="shared" ref="G100:I101" si="181">ROUND((G253*15%),-0.1)</f>
        <v>0</v>
      </c>
      <c r="H100" s="46">
        <f t="shared" si="181"/>
        <v>0</v>
      </c>
      <c r="I100" s="46">
        <f t="shared" si="181"/>
        <v>0</v>
      </c>
      <c r="J100" s="44">
        <f t="shared" ref="J100:J101" si="182">SUM(K100:M100)</f>
        <v>0</v>
      </c>
      <c r="K100" s="46">
        <f t="shared" ref="K100:N101" si="183">ROUND((K253*15%),-0.1)</f>
        <v>0</v>
      </c>
      <c r="L100" s="46">
        <f t="shared" si="183"/>
        <v>0</v>
      </c>
      <c r="M100" s="46">
        <f t="shared" si="183"/>
        <v>0</v>
      </c>
      <c r="N100" s="46">
        <f t="shared" si="183"/>
        <v>0</v>
      </c>
      <c r="O100" s="44">
        <f t="shared" ref="O100:O101" si="184">SUM(P100:Q100)</f>
        <v>236</v>
      </c>
      <c r="P100" s="46">
        <f t="shared" ref="P100:U101" si="185">ROUND((P253*15%),-0.1)</f>
        <v>0</v>
      </c>
      <c r="Q100" s="46">
        <f t="shared" si="185"/>
        <v>236</v>
      </c>
      <c r="R100" s="46">
        <f t="shared" si="185"/>
        <v>0</v>
      </c>
      <c r="S100" s="46">
        <f t="shared" si="185"/>
        <v>0</v>
      </c>
      <c r="T100" s="46">
        <f t="shared" si="185"/>
        <v>0</v>
      </c>
      <c r="U100" s="46">
        <f t="shared" si="185"/>
        <v>0</v>
      </c>
      <c r="V100" s="44">
        <f t="shared" ref="V100:V101" si="186">SUM(W100:X100)</f>
        <v>0</v>
      </c>
      <c r="W100" s="46">
        <f t="shared" ref="W100:X101" si="187">ROUND((W253*15%),-0.1)</f>
        <v>0</v>
      </c>
      <c r="X100" s="46">
        <f t="shared" si="187"/>
        <v>0</v>
      </c>
      <c r="Y100" s="97"/>
    </row>
    <row r="101" spans="1:25" s="99" customFormat="1" ht="30.75" customHeight="1">
      <c r="A101" s="97"/>
      <c r="B101" s="42" t="s">
        <v>247</v>
      </c>
      <c r="C101" s="98"/>
      <c r="D101" s="43">
        <f>E101+J101+N101+O101+SUM(R101:V101)</f>
        <v>260</v>
      </c>
      <c r="E101" s="44">
        <f>SUM(F101:I101)</f>
        <v>0</v>
      </c>
      <c r="F101" s="45">
        <f>ROUND((F254*15%),-0.1)</f>
        <v>0</v>
      </c>
      <c r="G101" s="46">
        <f t="shared" si="181"/>
        <v>0</v>
      </c>
      <c r="H101" s="46">
        <f t="shared" si="181"/>
        <v>0</v>
      </c>
      <c r="I101" s="46">
        <f t="shared" si="181"/>
        <v>0</v>
      </c>
      <c r="J101" s="44">
        <f t="shared" si="182"/>
        <v>0</v>
      </c>
      <c r="K101" s="46">
        <f t="shared" si="183"/>
        <v>0</v>
      </c>
      <c r="L101" s="46">
        <f t="shared" si="183"/>
        <v>0</v>
      </c>
      <c r="M101" s="46">
        <f t="shared" si="183"/>
        <v>0</v>
      </c>
      <c r="N101" s="46">
        <f t="shared" si="183"/>
        <v>0</v>
      </c>
      <c r="O101" s="44">
        <f t="shared" si="184"/>
        <v>0</v>
      </c>
      <c r="P101" s="46">
        <f t="shared" si="185"/>
        <v>0</v>
      </c>
      <c r="Q101" s="46">
        <f t="shared" si="185"/>
        <v>0</v>
      </c>
      <c r="R101" s="46">
        <f t="shared" si="185"/>
        <v>0</v>
      </c>
      <c r="S101" s="46">
        <f t="shared" si="185"/>
        <v>0</v>
      </c>
      <c r="T101" s="46">
        <f t="shared" si="185"/>
        <v>0</v>
      </c>
      <c r="U101" s="46">
        <f t="shared" si="185"/>
        <v>260</v>
      </c>
      <c r="V101" s="44">
        <f t="shared" si="186"/>
        <v>0</v>
      </c>
      <c r="W101" s="46">
        <f t="shared" si="187"/>
        <v>0</v>
      </c>
      <c r="X101" s="46">
        <f t="shared" si="187"/>
        <v>0</v>
      </c>
      <c r="Y101" s="97"/>
    </row>
    <row r="102" spans="1:25" s="88" customFormat="1" ht="28.5" customHeight="1">
      <c r="A102" s="76" t="s">
        <v>9</v>
      </c>
      <c r="B102" s="77" t="s">
        <v>167</v>
      </c>
      <c r="C102" s="78" t="s">
        <v>168</v>
      </c>
      <c r="D102" s="59">
        <f>D103</f>
        <v>184</v>
      </c>
      <c r="E102" s="59">
        <f t="shared" ref="E102:X102" si="188">E103</f>
        <v>0</v>
      </c>
      <c r="F102" s="60">
        <f t="shared" si="188"/>
        <v>0</v>
      </c>
      <c r="G102" s="59">
        <f t="shared" si="188"/>
        <v>0</v>
      </c>
      <c r="H102" s="59">
        <f t="shared" si="188"/>
        <v>0</v>
      </c>
      <c r="I102" s="59">
        <f t="shared" si="188"/>
        <v>0</v>
      </c>
      <c r="J102" s="59">
        <f t="shared" si="188"/>
        <v>0</v>
      </c>
      <c r="K102" s="59">
        <f t="shared" si="188"/>
        <v>0</v>
      </c>
      <c r="L102" s="59">
        <f t="shared" si="188"/>
        <v>0</v>
      </c>
      <c r="M102" s="59">
        <f t="shared" si="188"/>
        <v>0</v>
      </c>
      <c r="N102" s="59">
        <f t="shared" si="188"/>
        <v>0</v>
      </c>
      <c r="O102" s="59">
        <f t="shared" si="188"/>
        <v>0</v>
      </c>
      <c r="P102" s="59">
        <f t="shared" si="188"/>
        <v>0</v>
      </c>
      <c r="Q102" s="59">
        <f t="shared" si="188"/>
        <v>0</v>
      </c>
      <c r="R102" s="59">
        <f t="shared" si="188"/>
        <v>0</v>
      </c>
      <c r="S102" s="59">
        <f t="shared" si="188"/>
        <v>184</v>
      </c>
      <c r="T102" s="59">
        <f t="shared" si="188"/>
        <v>0</v>
      </c>
      <c r="U102" s="59">
        <f t="shared" si="188"/>
        <v>0</v>
      </c>
      <c r="V102" s="59">
        <f t="shared" si="188"/>
        <v>0</v>
      </c>
      <c r="W102" s="59">
        <f t="shared" si="188"/>
        <v>0</v>
      </c>
      <c r="X102" s="59">
        <f t="shared" si="188"/>
        <v>0</v>
      </c>
      <c r="Y102" s="76"/>
    </row>
    <row r="103" spans="1:25" s="3" customFormat="1" ht="25.5" customHeight="1">
      <c r="A103" s="80"/>
      <c r="B103" s="42" t="s">
        <v>248</v>
      </c>
      <c r="C103" s="81"/>
      <c r="D103" s="43">
        <f>E103+J103+N103+O103+SUM(R103:V103)</f>
        <v>184</v>
      </c>
      <c r="E103" s="44">
        <f>SUM(F103:I103)</f>
        <v>0</v>
      </c>
      <c r="F103" s="45">
        <f>ROUND((F256*15%),-0.1)</f>
        <v>0</v>
      </c>
      <c r="G103" s="46">
        <f t="shared" ref="G103:X103" si="189">ROUND((G256*15%),-0.1)</f>
        <v>0</v>
      </c>
      <c r="H103" s="46">
        <f t="shared" si="189"/>
        <v>0</v>
      </c>
      <c r="I103" s="46">
        <f t="shared" si="189"/>
        <v>0</v>
      </c>
      <c r="J103" s="44">
        <f t="shared" ref="J103" si="190">SUM(K103:M103)</f>
        <v>0</v>
      </c>
      <c r="K103" s="46">
        <f t="shared" si="189"/>
        <v>0</v>
      </c>
      <c r="L103" s="46">
        <f t="shared" si="189"/>
        <v>0</v>
      </c>
      <c r="M103" s="46">
        <f t="shared" si="189"/>
        <v>0</v>
      </c>
      <c r="N103" s="46">
        <f t="shared" si="189"/>
        <v>0</v>
      </c>
      <c r="O103" s="44">
        <f t="shared" ref="O103" si="191">SUM(P103:Q103)</f>
        <v>0</v>
      </c>
      <c r="P103" s="46">
        <f t="shared" si="189"/>
        <v>0</v>
      </c>
      <c r="Q103" s="46">
        <f t="shared" si="189"/>
        <v>0</v>
      </c>
      <c r="R103" s="46">
        <f t="shared" si="189"/>
        <v>0</v>
      </c>
      <c r="S103" s="46">
        <f t="shared" si="189"/>
        <v>184</v>
      </c>
      <c r="T103" s="46">
        <f t="shared" si="189"/>
        <v>0</v>
      </c>
      <c r="U103" s="46">
        <f t="shared" si="189"/>
        <v>0</v>
      </c>
      <c r="V103" s="44">
        <f t="shared" ref="V103" si="192">SUM(W103:X103)</f>
        <v>0</v>
      </c>
      <c r="W103" s="46">
        <f t="shared" si="189"/>
        <v>0</v>
      </c>
      <c r="X103" s="46">
        <f t="shared" si="189"/>
        <v>0</v>
      </c>
      <c r="Y103" s="80"/>
    </row>
    <row r="104" spans="1:25" s="79" customFormat="1" ht="47.25" customHeight="1">
      <c r="A104" s="76" t="s">
        <v>20</v>
      </c>
      <c r="B104" s="77" t="s">
        <v>171</v>
      </c>
      <c r="C104" s="78" t="s">
        <v>172</v>
      </c>
      <c r="D104" s="59">
        <f>SUM(D105:D106)</f>
        <v>157</v>
      </c>
      <c r="E104" s="59">
        <f t="shared" ref="E104:X104" si="193">SUM(E105:E106)</f>
        <v>157</v>
      </c>
      <c r="F104" s="60">
        <f t="shared" si="193"/>
        <v>157</v>
      </c>
      <c r="G104" s="59">
        <f t="shared" si="193"/>
        <v>0</v>
      </c>
      <c r="H104" s="59">
        <f t="shared" si="193"/>
        <v>0</v>
      </c>
      <c r="I104" s="59">
        <f t="shared" si="193"/>
        <v>0</v>
      </c>
      <c r="J104" s="59">
        <f t="shared" si="193"/>
        <v>0</v>
      </c>
      <c r="K104" s="59">
        <f t="shared" si="193"/>
        <v>0</v>
      </c>
      <c r="L104" s="59">
        <f t="shared" si="193"/>
        <v>0</v>
      </c>
      <c r="M104" s="59">
        <f t="shared" si="193"/>
        <v>0</v>
      </c>
      <c r="N104" s="59">
        <f t="shared" si="193"/>
        <v>0</v>
      </c>
      <c r="O104" s="59">
        <f t="shared" si="193"/>
        <v>0</v>
      </c>
      <c r="P104" s="59">
        <f t="shared" si="193"/>
        <v>0</v>
      </c>
      <c r="Q104" s="59">
        <f t="shared" si="193"/>
        <v>0</v>
      </c>
      <c r="R104" s="59">
        <f t="shared" si="193"/>
        <v>0</v>
      </c>
      <c r="S104" s="59">
        <f t="shared" si="193"/>
        <v>0</v>
      </c>
      <c r="T104" s="59">
        <f t="shared" si="193"/>
        <v>0</v>
      </c>
      <c r="U104" s="59">
        <f t="shared" si="193"/>
        <v>0</v>
      </c>
      <c r="V104" s="59">
        <f t="shared" si="193"/>
        <v>0</v>
      </c>
      <c r="W104" s="59">
        <f t="shared" si="193"/>
        <v>0</v>
      </c>
      <c r="X104" s="59">
        <f t="shared" si="193"/>
        <v>0</v>
      </c>
      <c r="Y104" s="76"/>
    </row>
    <row r="105" spans="1:25" s="3" customFormat="1" ht="26.25" customHeight="1">
      <c r="A105" s="80"/>
      <c r="B105" s="42" t="s">
        <v>249</v>
      </c>
      <c r="C105" s="81"/>
      <c r="D105" s="43">
        <f t="shared" ref="D105:D106" si="194">E105+J105+N105+O105+SUM(R105:V105)</f>
        <v>124</v>
      </c>
      <c r="E105" s="44">
        <f t="shared" ref="E105:E106" si="195">SUM(F105:I105)</f>
        <v>124</v>
      </c>
      <c r="F105" s="45">
        <f>ROUND((F258*15%),-0.1)</f>
        <v>124</v>
      </c>
      <c r="G105" s="46">
        <f t="shared" ref="G105:I106" si="196">ROUND((G258*15%),-0.1)</f>
        <v>0</v>
      </c>
      <c r="H105" s="46">
        <f t="shared" si="196"/>
        <v>0</v>
      </c>
      <c r="I105" s="46">
        <f t="shared" si="196"/>
        <v>0</v>
      </c>
      <c r="J105" s="44">
        <f t="shared" ref="J105:J106" si="197">SUM(K105:M105)</f>
        <v>0</v>
      </c>
      <c r="K105" s="46">
        <f t="shared" ref="K105:N106" si="198">ROUND((K258*15%),-0.1)</f>
        <v>0</v>
      </c>
      <c r="L105" s="46">
        <f t="shared" si="198"/>
        <v>0</v>
      </c>
      <c r="M105" s="46">
        <f t="shared" si="198"/>
        <v>0</v>
      </c>
      <c r="N105" s="46">
        <f t="shared" si="198"/>
        <v>0</v>
      </c>
      <c r="O105" s="44">
        <f t="shared" ref="O105:O106" si="199">SUM(P105:Q105)</f>
        <v>0</v>
      </c>
      <c r="P105" s="46">
        <f t="shared" ref="P105:U106" si="200">ROUND((P258*15%),-0.1)</f>
        <v>0</v>
      </c>
      <c r="Q105" s="46">
        <f t="shared" si="200"/>
        <v>0</v>
      </c>
      <c r="R105" s="46">
        <f t="shared" si="200"/>
        <v>0</v>
      </c>
      <c r="S105" s="46">
        <f t="shared" si="200"/>
        <v>0</v>
      </c>
      <c r="T105" s="46">
        <f t="shared" si="200"/>
        <v>0</v>
      </c>
      <c r="U105" s="46">
        <f t="shared" si="200"/>
        <v>0</v>
      </c>
      <c r="V105" s="44">
        <f t="shared" ref="V105:V106" si="201">SUM(W105:X105)</f>
        <v>0</v>
      </c>
      <c r="W105" s="46">
        <f t="shared" ref="W105:X106" si="202">ROUND((W258*15%),-0.1)</f>
        <v>0</v>
      </c>
      <c r="X105" s="46">
        <f t="shared" si="202"/>
        <v>0</v>
      </c>
      <c r="Y105" s="80"/>
    </row>
    <row r="106" spans="1:25" s="3" customFormat="1" ht="30" customHeight="1">
      <c r="A106" s="80"/>
      <c r="B106" s="42" t="s">
        <v>222</v>
      </c>
      <c r="C106" s="81"/>
      <c r="D106" s="43">
        <f t="shared" si="194"/>
        <v>33</v>
      </c>
      <c r="E106" s="44">
        <f t="shared" si="195"/>
        <v>33</v>
      </c>
      <c r="F106" s="45">
        <f>ROUND((F259*15%),-0.1)</f>
        <v>33</v>
      </c>
      <c r="G106" s="46">
        <f t="shared" si="196"/>
        <v>0</v>
      </c>
      <c r="H106" s="46">
        <f t="shared" si="196"/>
        <v>0</v>
      </c>
      <c r="I106" s="46">
        <f t="shared" si="196"/>
        <v>0</v>
      </c>
      <c r="J106" s="44">
        <f t="shared" si="197"/>
        <v>0</v>
      </c>
      <c r="K106" s="46">
        <f t="shared" si="198"/>
        <v>0</v>
      </c>
      <c r="L106" s="46">
        <f t="shared" si="198"/>
        <v>0</v>
      </c>
      <c r="M106" s="46">
        <f t="shared" si="198"/>
        <v>0</v>
      </c>
      <c r="N106" s="46">
        <f t="shared" si="198"/>
        <v>0</v>
      </c>
      <c r="O106" s="44">
        <f t="shared" si="199"/>
        <v>0</v>
      </c>
      <c r="P106" s="46">
        <f t="shared" si="200"/>
        <v>0</v>
      </c>
      <c r="Q106" s="46">
        <f t="shared" si="200"/>
        <v>0</v>
      </c>
      <c r="R106" s="46">
        <f t="shared" si="200"/>
        <v>0</v>
      </c>
      <c r="S106" s="46">
        <f t="shared" si="200"/>
        <v>0</v>
      </c>
      <c r="T106" s="46">
        <f t="shared" si="200"/>
        <v>0</v>
      </c>
      <c r="U106" s="46">
        <f t="shared" si="200"/>
        <v>0</v>
      </c>
      <c r="V106" s="44">
        <f t="shared" si="201"/>
        <v>0</v>
      </c>
      <c r="W106" s="46">
        <f t="shared" si="202"/>
        <v>0</v>
      </c>
      <c r="X106" s="46">
        <f t="shared" si="202"/>
        <v>0</v>
      </c>
      <c r="Y106" s="80"/>
    </row>
    <row r="107" spans="1:25" s="75" customFormat="1" ht="24.75" hidden="1" customHeight="1">
      <c r="A107" s="71">
        <v>2</v>
      </c>
      <c r="B107" s="71" t="s">
        <v>223</v>
      </c>
      <c r="C107" s="72" t="s">
        <v>176</v>
      </c>
      <c r="D107" s="73">
        <f>D108</f>
        <v>0</v>
      </c>
      <c r="E107" s="73">
        <f t="shared" ref="E107:X107" si="203">E108</f>
        <v>0</v>
      </c>
      <c r="F107" s="74">
        <f t="shared" si="203"/>
        <v>0</v>
      </c>
      <c r="G107" s="73">
        <f t="shared" si="203"/>
        <v>0</v>
      </c>
      <c r="H107" s="73">
        <f t="shared" si="203"/>
        <v>0</v>
      </c>
      <c r="I107" s="73">
        <f t="shared" si="203"/>
        <v>0</v>
      </c>
      <c r="J107" s="73">
        <f t="shared" si="203"/>
        <v>0</v>
      </c>
      <c r="K107" s="73">
        <f t="shared" si="203"/>
        <v>0</v>
      </c>
      <c r="L107" s="73">
        <f t="shared" si="203"/>
        <v>0</v>
      </c>
      <c r="M107" s="73">
        <f t="shared" si="203"/>
        <v>0</v>
      </c>
      <c r="N107" s="73">
        <f t="shared" si="203"/>
        <v>0</v>
      </c>
      <c r="O107" s="73">
        <f t="shared" si="203"/>
        <v>0</v>
      </c>
      <c r="P107" s="73">
        <f t="shared" si="203"/>
        <v>0</v>
      </c>
      <c r="Q107" s="73">
        <f t="shared" si="203"/>
        <v>0</v>
      </c>
      <c r="R107" s="73">
        <f t="shared" si="203"/>
        <v>0</v>
      </c>
      <c r="S107" s="73">
        <f t="shared" si="203"/>
        <v>0</v>
      </c>
      <c r="T107" s="73">
        <f t="shared" si="203"/>
        <v>0</v>
      </c>
      <c r="U107" s="73">
        <f t="shared" si="203"/>
        <v>0</v>
      </c>
      <c r="V107" s="73">
        <f t="shared" si="203"/>
        <v>0</v>
      </c>
      <c r="W107" s="73">
        <f t="shared" si="203"/>
        <v>0</v>
      </c>
      <c r="X107" s="73">
        <f t="shared" si="203"/>
        <v>0</v>
      </c>
      <c r="Y107" s="71"/>
    </row>
    <row r="108" spans="1:25" s="87" customFormat="1" ht="78" hidden="1" customHeight="1">
      <c r="A108" s="76"/>
      <c r="B108" s="77" t="s">
        <v>191</v>
      </c>
      <c r="C108" s="78" t="s">
        <v>192</v>
      </c>
      <c r="D108" s="59">
        <f>SUM(D109:D111)</f>
        <v>0</v>
      </c>
      <c r="E108" s="59">
        <f t="shared" ref="E108:X108" si="204">SUM(E109:E111)</f>
        <v>0</v>
      </c>
      <c r="F108" s="60">
        <f t="shared" si="204"/>
        <v>0</v>
      </c>
      <c r="G108" s="59">
        <f t="shared" si="204"/>
        <v>0</v>
      </c>
      <c r="H108" s="59">
        <f t="shared" si="204"/>
        <v>0</v>
      </c>
      <c r="I108" s="59">
        <f t="shared" si="204"/>
        <v>0</v>
      </c>
      <c r="J108" s="59">
        <f t="shared" si="204"/>
        <v>0</v>
      </c>
      <c r="K108" s="59">
        <f t="shared" si="204"/>
        <v>0</v>
      </c>
      <c r="L108" s="59">
        <f t="shared" si="204"/>
        <v>0</v>
      </c>
      <c r="M108" s="59">
        <f t="shared" si="204"/>
        <v>0</v>
      </c>
      <c r="N108" s="59">
        <f t="shared" si="204"/>
        <v>0</v>
      </c>
      <c r="O108" s="59">
        <f t="shared" si="204"/>
        <v>0</v>
      </c>
      <c r="P108" s="59">
        <f t="shared" si="204"/>
        <v>0</v>
      </c>
      <c r="Q108" s="59">
        <f t="shared" si="204"/>
        <v>0</v>
      </c>
      <c r="R108" s="59">
        <f t="shared" si="204"/>
        <v>0</v>
      </c>
      <c r="S108" s="59">
        <f t="shared" si="204"/>
        <v>0</v>
      </c>
      <c r="T108" s="59">
        <f t="shared" si="204"/>
        <v>0</v>
      </c>
      <c r="U108" s="59">
        <f t="shared" si="204"/>
        <v>0</v>
      </c>
      <c r="V108" s="59">
        <f t="shared" si="204"/>
        <v>0</v>
      </c>
      <c r="W108" s="59">
        <f t="shared" si="204"/>
        <v>0</v>
      </c>
      <c r="X108" s="59">
        <f t="shared" si="204"/>
        <v>0</v>
      </c>
      <c r="Y108" s="76"/>
    </row>
    <row r="109" spans="1:25" s="3" customFormat="1" ht="42.75" hidden="1" customHeight="1">
      <c r="A109" s="80"/>
      <c r="B109" s="42" t="s">
        <v>250</v>
      </c>
      <c r="C109" s="81"/>
      <c r="D109" s="43">
        <f t="shared" ref="D109:D111" si="205">E109+J109+N109+O109+SUM(R109:V109)</f>
        <v>0</v>
      </c>
      <c r="E109" s="44">
        <f t="shared" ref="E109:E111" si="206">SUM(F109:I109)</f>
        <v>0</v>
      </c>
      <c r="F109" s="47"/>
      <c r="G109" s="48"/>
      <c r="H109" s="48"/>
      <c r="I109" s="48"/>
      <c r="J109" s="44">
        <f t="shared" ref="J109:J111" si="207">SUM(K109:M109)</f>
        <v>0</v>
      </c>
      <c r="K109" s="48"/>
      <c r="L109" s="48"/>
      <c r="M109" s="48"/>
      <c r="N109" s="48"/>
      <c r="O109" s="44">
        <f t="shared" ref="O109:O111" si="208">SUM(P109:Q109)</f>
        <v>0</v>
      </c>
      <c r="P109" s="48"/>
      <c r="Q109" s="48"/>
      <c r="R109" s="48"/>
      <c r="S109" s="48"/>
      <c r="T109" s="48"/>
      <c r="U109" s="48"/>
      <c r="V109" s="44">
        <f t="shared" ref="V109:V111" si="209">SUM(W109:X109)</f>
        <v>0</v>
      </c>
      <c r="W109" s="48"/>
      <c r="X109" s="48"/>
      <c r="Y109" s="80"/>
    </row>
    <row r="110" spans="1:25" s="3" customFormat="1" ht="42.75" hidden="1" customHeight="1">
      <c r="A110" s="80"/>
      <c r="B110" s="42" t="s">
        <v>251</v>
      </c>
      <c r="C110" s="81"/>
      <c r="D110" s="43">
        <f t="shared" si="205"/>
        <v>0</v>
      </c>
      <c r="E110" s="44">
        <f t="shared" si="206"/>
        <v>0</v>
      </c>
      <c r="F110" s="47"/>
      <c r="G110" s="48"/>
      <c r="H110" s="48"/>
      <c r="I110" s="48"/>
      <c r="J110" s="44">
        <f t="shared" si="207"/>
        <v>0</v>
      </c>
      <c r="K110" s="48"/>
      <c r="L110" s="48"/>
      <c r="M110" s="48"/>
      <c r="N110" s="48"/>
      <c r="O110" s="44">
        <f t="shared" si="208"/>
        <v>0</v>
      </c>
      <c r="P110" s="48"/>
      <c r="Q110" s="48"/>
      <c r="R110" s="48"/>
      <c r="S110" s="48"/>
      <c r="T110" s="48"/>
      <c r="U110" s="48"/>
      <c r="V110" s="44">
        <f t="shared" si="209"/>
        <v>0</v>
      </c>
      <c r="W110" s="48"/>
      <c r="X110" s="48"/>
      <c r="Y110" s="80"/>
    </row>
    <row r="111" spans="1:25" s="3" customFormat="1" ht="58.5" hidden="1" customHeight="1">
      <c r="A111" s="80"/>
      <c r="B111" s="42" t="s">
        <v>252</v>
      </c>
      <c r="C111" s="81"/>
      <c r="D111" s="43">
        <f t="shared" si="205"/>
        <v>0</v>
      </c>
      <c r="E111" s="44">
        <f t="shared" si="206"/>
        <v>0</v>
      </c>
      <c r="F111" s="47"/>
      <c r="G111" s="48"/>
      <c r="H111" s="48"/>
      <c r="I111" s="48"/>
      <c r="J111" s="44">
        <f t="shared" si="207"/>
        <v>0</v>
      </c>
      <c r="K111" s="48"/>
      <c r="L111" s="48"/>
      <c r="M111" s="48"/>
      <c r="N111" s="48"/>
      <c r="O111" s="44">
        <f t="shared" si="208"/>
        <v>0</v>
      </c>
      <c r="P111" s="48"/>
      <c r="Q111" s="48"/>
      <c r="R111" s="48"/>
      <c r="S111" s="48"/>
      <c r="T111" s="48"/>
      <c r="U111" s="48"/>
      <c r="V111" s="44">
        <f t="shared" si="209"/>
        <v>0</v>
      </c>
      <c r="W111" s="48"/>
      <c r="X111" s="48"/>
      <c r="Y111" s="80"/>
    </row>
    <row r="112" spans="1:25" s="32" customFormat="1" ht="22.5" customHeight="1">
      <c r="A112" s="31" t="s">
        <v>102</v>
      </c>
      <c r="B112" s="639" t="s">
        <v>253</v>
      </c>
      <c r="C112" s="640"/>
      <c r="D112" s="29">
        <f>D113+D120</f>
        <v>334</v>
      </c>
      <c r="E112" s="29">
        <f t="shared" ref="E112:X112" si="210">E113+E120</f>
        <v>0</v>
      </c>
      <c r="F112" s="30">
        <f t="shared" si="210"/>
        <v>0</v>
      </c>
      <c r="G112" s="29">
        <f t="shared" si="210"/>
        <v>0</v>
      </c>
      <c r="H112" s="29">
        <f t="shared" si="210"/>
        <v>0</v>
      </c>
      <c r="I112" s="29">
        <f t="shared" si="210"/>
        <v>0</v>
      </c>
      <c r="J112" s="29">
        <f t="shared" si="210"/>
        <v>0</v>
      </c>
      <c r="K112" s="29">
        <f t="shared" si="210"/>
        <v>0</v>
      </c>
      <c r="L112" s="29">
        <f t="shared" si="210"/>
        <v>0</v>
      </c>
      <c r="M112" s="29">
        <f t="shared" si="210"/>
        <v>0</v>
      </c>
      <c r="N112" s="29">
        <f t="shared" si="210"/>
        <v>0</v>
      </c>
      <c r="O112" s="29">
        <f t="shared" si="210"/>
        <v>0</v>
      </c>
      <c r="P112" s="29">
        <f t="shared" si="210"/>
        <v>0</v>
      </c>
      <c r="Q112" s="29">
        <f t="shared" si="210"/>
        <v>0</v>
      </c>
      <c r="R112" s="29">
        <f t="shared" si="210"/>
        <v>0</v>
      </c>
      <c r="S112" s="29">
        <f t="shared" si="210"/>
        <v>334</v>
      </c>
      <c r="T112" s="29">
        <f t="shared" si="210"/>
        <v>0</v>
      </c>
      <c r="U112" s="29">
        <f t="shared" si="210"/>
        <v>0</v>
      </c>
      <c r="V112" s="29">
        <f t="shared" si="210"/>
        <v>0</v>
      </c>
      <c r="W112" s="29">
        <f t="shared" si="210"/>
        <v>0</v>
      </c>
      <c r="X112" s="29">
        <f t="shared" si="210"/>
        <v>0</v>
      </c>
      <c r="Y112" s="31"/>
    </row>
    <row r="113" spans="1:25" s="75" customFormat="1" ht="28.5" hidden="1" customHeight="1">
      <c r="A113" s="71">
        <v>1</v>
      </c>
      <c r="B113" s="71" t="s">
        <v>223</v>
      </c>
      <c r="C113" s="72" t="s">
        <v>176</v>
      </c>
      <c r="D113" s="73">
        <f>D114+D117</f>
        <v>0</v>
      </c>
      <c r="E113" s="73">
        <f t="shared" ref="E113:X113" si="211">E114+E117</f>
        <v>0</v>
      </c>
      <c r="F113" s="74">
        <f t="shared" si="211"/>
        <v>0</v>
      </c>
      <c r="G113" s="73">
        <f t="shared" si="211"/>
        <v>0</v>
      </c>
      <c r="H113" s="73">
        <f t="shared" si="211"/>
        <v>0</v>
      </c>
      <c r="I113" s="73">
        <f t="shared" si="211"/>
        <v>0</v>
      </c>
      <c r="J113" s="73">
        <f t="shared" si="211"/>
        <v>0</v>
      </c>
      <c r="K113" s="73">
        <f t="shared" si="211"/>
        <v>0</v>
      </c>
      <c r="L113" s="73">
        <f t="shared" si="211"/>
        <v>0</v>
      </c>
      <c r="M113" s="73">
        <f t="shared" si="211"/>
        <v>0</v>
      </c>
      <c r="N113" s="73">
        <f t="shared" si="211"/>
        <v>0</v>
      </c>
      <c r="O113" s="73">
        <f t="shared" si="211"/>
        <v>0</v>
      </c>
      <c r="P113" s="73">
        <f t="shared" si="211"/>
        <v>0</v>
      </c>
      <c r="Q113" s="73">
        <f t="shared" si="211"/>
        <v>0</v>
      </c>
      <c r="R113" s="73">
        <f t="shared" si="211"/>
        <v>0</v>
      </c>
      <c r="S113" s="73">
        <f t="shared" si="211"/>
        <v>0</v>
      </c>
      <c r="T113" s="73">
        <f t="shared" si="211"/>
        <v>0</v>
      </c>
      <c r="U113" s="73">
        <f t="shared" si="211"/>
        <v>0</v>
      </c>
      <c r="V113" s="73">
        <f t="shared" si="211"/>
        <v>0</v>
      </c>
      <c r="W113" s="73">
        <f t="shared" si="211"/>
        <v>0</v>
      </c>
      <c r="X113" s="73">
        <f t="shared" si="211"/>
        <v>0</v>
      </c>
      <c r="Y113" s="71"/>
    </row>
    <row r="114" spans="1:25" s="79" customFormat="1" ht="75.75" hidden="1" customHeight="1">
      <c r="A114" s="76" t="s">
        <v>8</v>
      </c>
      <c r="B114" s="77" t="s">
        <v>183</v>
      </c>
      <c r="C114" s="78" t="s">
        <v>184</v>
      </c>
      <c r="D114" s="59">
        <f>SUM(D115:D116)</f>
        <v>0</v>
      </c>
      <c r="E114" s="59">
        <f t="shared" ref="E114:X114" si="212">SUM(E115:E116)</f>
        <v>0</v>
      </c>
      <c r="F114" s="60">
        <f t="shared" si="212"/>
        <v>0</v>
      </c>
      <c r="G114" s="59">
        <f t="shared" si="212"/>
        <v>0</v>
      </c>
      <c r="H114" s="59">
        <f t="shared" si="212"/>
        <v>0</v>
      </c>
      <c r="I114" s="59">
        <f t="shared" si="212"/>
        <v>0</v>
      </c>
      <c r="J114" s="59">
        <f t="shared" si="212"/>
        <v>0</v>
      </c>
      <c r="K114" s="59">
        <f t="shared" si="212"/>
        <v>0</v>
      </c>
      <c r="L114" s="59">
        <f t="shared" si="212"/>
        <v>0</v>
      </c>
      <c r="M114" s="59">
        <f t="shared" si="212"/>
        <v>0</v>
      </c>
      <c r="N114" s="59">
        <f t="shared" si="212"/>
        <v>0</v>
      </c>
      <c r="O114" s="59">
        <f t="shared" si="212"/>
        <v>0</v>
      </c>
      <c r="P114" s="59">
        <f t="shared" si="212"/>
        <v>0</v>
      </c>
      <c r="Q114" s="59">
        <f t="shared" si="212"/>
        <v>0</v>
      </c>
      <c r="R114" s="59">
        <f t="shared" si="212"/>
        <v>0</v>
      </c>
      <c r="S114" s="59">
        <f t="shared" si="212"/>
        <v>0</v>
      </c>
      <c r="T114" s="59">
        <f t="shared" si="212"/>
        <v>0</v>
      </c>
      <c r="U114" s="59">
        <f t="shared" si="212"/>
        <v>0</v>
      </c>
      <c r="V114" s="59">
        <f t="shared" si="212"/>
        <v>0</v>
      </c>
      <c r="W114" s="59">
        <f t="shared" si="212"/>
        <v>0</v>
      </c>
      <c r="X114" s="59">
        <f t="shared" si="212"/>
        <v>0</v>
      </c>
      <c r="Y114" s="76"/>
    </row>
    <row r="115" spans="1:25" s="3" customFormat="1" ht="39.75" hidden="1" customHeight="1">
      <c r="A115" s="80"/>
      <c r="B115" s="42" t="s">
        <v>254</v>
      </c>
      <c r="C115" s="81"/>
      <c r="D115" s="43">
        <f t="shared" ref="D115:D116" si="213">E115+J115+N115+O115+SUM(R115:V115)</f>
        <v>0</v>
      </c>
      <c r="E115" s="44">
        <f t="shared" ref="E115:E116" si="214">SUM(F115:I115)</f>
        <v>0</v>
      </c>
      <c r="F115" s="47"/>
      <c r="G115" s="48"/>
      <c r="H115" s="48"/>
      <c r="I115" s="48"/>
      <c r="J115" s="44">
        <f t="shared" ref="J115:J116" si="215">SUM(K115:M115)</f>
        <v>0</v>
      </c>
      <c r="K115" s="48"/>
      <c r="L115" s="48"/>
      <c r="M115" s="48"/>
      <c r="N115" s="48"/>
      <c r="O115" s="44">
        <f t="shared" ref="O115:O116" si="216">SUM(P115:Q115)</f>
        <v>0</v>
      </c>
      <c r="P115" s="48"/>
      <c r="Q115" s="48"/>
      <c r="R115" s="48"/>
      <c r="S115" s="48"/>
      <c r="T115" s="48"/>
      <c r="U115" s="48"/>
      <c r="V115" s="44">
        <f t="shared" ref="V115:V116" si="217">SUM(W115:X115)</f>
        <v>0</v>
      </c>
      <c r="W115" s="48"/>
      <c r="X115" s="48"/>
      <c r="Y115" s="80"/>
    </row>
    <row r="116" spans="1:25" s="3" customFormat="1" ht="39.75" hidden="1" customHeight="1">
      <c r="A116" s="80"/>
      <c r="B116" s="42" t="s">
        <v>255</v>
      </c>
      <c r="C116" s="81"/>
      <c r="D116" s="43">
        <f t="shared" si="213"/>
        <v>0</v>
      </c>
      <c r="E116" s="44">
        <f t="shared" si="214"/>
        <v>0</v>
      </c>
      <c r="F116" s="47"/>
      <c r="G116" s="48"/>
      <c r="H116" s="48"/>
      <c r="I116" s="48"/>
      <c r="J116" s="44">
        <f t="shared" si="215"/>
        <v>0</v>
      </c>
      <c r="K116" s="48"/>
      <c r="L116" s="48"/>
      <c r="M116" s="48"/>
      <c r="N116" s="48"/>
      <c r="O116" s="44">
        <f t="shared" si="216"/>
        <v>0</v>
      </c>
      <c r="P116" s="48"/>
      <c r="Q116" s="48"/>
      <c r="R116" s="48"/>
      <c r="S116" s="48"/>
      <c r="T116" s="48"/>
      <c r="U116" s="48"/>
      <c r="V116" s="44">
        <f t="shared" si="217"/>
        <v>0</v>
      </c>
      <c r="W116" s="48"/>
      <c r="X116" s="48"/>
      <c r="Y116" s="80"/>
    </row>
    <row r="117" spans="1:25" s="79" customFormat="1" ht="74.25" hidden="1" customHeight="1">
      <c r="A117" s="76" t="s">
        <v>9</v>
      </c>
      <c r="B117" s="77" t="s">
        <v>191</v>
      </c>
      <c r="C117" s="78" t="s">
        <v>192</v>
      </c>
      <c r="D117" s="59">
        <f>SUM(D118:D119)</f>
        <v>0</v>
      </c>
      <c r="E117" s="59">
        <f t="shared" ref="E117:X117" si="218">SUM(E118:E119)</f>
        <v>0</v>
      </c>
      <c r="F117" s="60">
        <f t="shared" si="218"/>
        <v>0</v>
      </c>
      <c r="G117" s="59">
        <f t="shared" si="218"/>
        <v>0</v>
      </c>
      <c r="H117" s="59">
        <f t="shared" si="218"/>
        <v>0</v>
      </c>
      <c r="I117" s="59">
        <f t="shared" si="218"/>
        <v>0</v>
      </c>
      <c r="J117" s="59">
        <f t="shared" si="218"/>
        <v>0</v>
      </c>
      <c r="K117" s="59">
        <f t="shared" si="218"/>
        <v>0</v>
      </c>
      <c r="L117" s="59">
        <f t="shared" si="218"/>
        <v>0</v>
      </c>
      <c r="M117" s="59">
        <f t="shared" si="218"/>
        <v>0</v>
      </c>
      <c r="N117" s="59">
        <f t="shared" si="218"/>
        <v>0</v>
      </c>
      <c r="O117" s="59">
        <f t="shared" si="218"/>
        <v>0</v>
      </c>
      <c r="P117" s="59">
        <f t="shared" si="218"/>
        <v>0</v>
      </c>
      <c r="Q117" s="59">
        <f t="shared" si="218"/>
        <v>0</v>
      </c>
      <c r="R117" s="59">
        <f t="shared" si="218"/>
        <v>0</v>
      </c>
      <c r="S117" s="59">
        <f t="shared" si="218"/>
        <v>0</v>
      </c>
      <c r="T117" s="59">
        <f t="shared" si="218"/>
        <v>0</v>
      </c>
      <c r="U117" s="59">
        <f t="shared" si="218"/>
        <v>0</v>
      </c>
      <c r="V117" s="59">
        <f t="shared" si="218"/>
        <v>0</v>
      </c>
      <c r="W117" s="59">
        <f t="shared" si="218"/>
        <v>0</v>
      </c>
      <c r="X117" s="59">
        <f t="shared" si="218"/>
        <v>0</v>
      </c>
      <c r="Y117" s="76"/>
    </row>
    <row r="118" spans="1:25" s="3" customFormat="1" ht="45.75" hidden="1" customHeight="1">
      <c r="A118" s="80"/>
      <c r="B118" s="42" t="s">
        <v>237</v>
      </c>
      <c r="C118" s="81"/>
      <c r="D118" s="43">
        <f t="shared" ref="D118:D119" si="219">E118+J118+N118+O118+SUM(R118:V118)</f>
        <v>0</v>
      </c>
      <c r="E118" s="44">
        <f t="shared" ref="E118:E119" si="220">SUM(F118:I118)</f>
        <v>0</v>
      </c>
      <c r="F118" s="47"/>
      <c r="G118" s="48"/>
      <c r="H118" s="48"/>
      <c r="I118" s="48"/>
      <c r="J118" s="44">
        <f t="shared" ref="J118:J119" si="221">SUM(K118:M118)</f>
        <v>0</v>
      </c>
      <c r="K118" s="48"/>
      <c r="L118" s="48"/>
      <c r="M118" s="48"/>
      <c r="N118" s="48"/>
      <c r="O118" s="44">
        <f t="shared" ref="O118:O119" si="222">SUM(P118:Q118)</f>
        <v>0</v>
      </c>
      <c r="P118" s="48"/>
      <c r="Q118" s="48"/>
      <c r="R118" s="48"/>
      <c r="S118" s="48"/>
      <c r="T118" s="48"/>
      <c r="U118" s="48"/>
      <c r="V118" s="44">
        <f t="shared" ref="V118:V119" si="223">SUM(W118:X118)</f>
        <v>0</v>
      </c>
      <c r="W118" s="48"/>
      <c r="X118" s="48"/>
      <c r="Y118" s="80"/>
    </row>
    <row r="119" spans="1:25" s="3" customFormat="1" ht="47.25" hidden="1" customHeight="1">
      <c r="A119" s="80"/>
      <c r="B119" s="42" t="s">
        <v>234</v>
      </c>
      <c r="C119" s="81"/>
      <c r="D119" s="43">
        <f t="shared" si="219"/>
        <v>0</v>
      </c>
      <c r="E119" s="44">
        <f t="shared" si="220"/>
        <v>0</v>
      </c>
      <c r="F119" s="47"/>
      <c r="G119" s="48"/>
      <c r="H119" s="48"/>
      <c r="I119" s="48"/>
      <c r="J119" s="44">
        <f t="shared" si="221"/>
        <v>0</v>
      </c>
      <c r="K119" s="48"/>
      <c r="L119" s="48"/>
      <c r="M119" s="48"/>
      <c r="N119" s="48"/>
      <c r="O119" s="44">
        <f t="shared" si="222"/>
        <v>0</v>
      </c>
      <c r="P119" s="48"/>
      <c r="Q119" s="48"/>
      <c r="R119" s="48"/>
      <c r="S119" s="48"/>
      <c r="T119" s="48"/>
      <c r="U119" s="48"/>
      <c r="V119" s="44">
        <f t="shared" si="223"/>
        <v>0</v>
      </c>
      <c r="W119" s="48"/>
      <c r="X119" s="48"/>
      <c r="Y119" s="80"/>
    </row>
    <row r="120" spans="1:25" s="75" customFormat="1" ht="22.5" customHeight="1">
      <c r="A120" s="71">
        <v>1</v>
      </c>
      <c r="B120" s="71" t="s">
        <v>240</v>
      </c>
      <c r="C120" s="72" t="s">
        <v>194</v>
      </c>
      <c r="D120" s="73">
        <f>D121</f>
        <v>334</v>
      </c>
      <c r="E120" s="73">
        <f t="shared" ref="E120:X120" si="224">E121</f>
        <v>0</v>
      </c>
      <c r="F120" s="74">
        <f t="shared" si="224"/>
        <v>0</v>
      </c>
      <c r="G120" s="73">
        <f t="shared" si="224"/>
        <v>0</v>
      </c>
      <c r="H120" s="73">
        <f t="shared" si="224"/>
        <v>0</v>
      </c>
      <c r="I120" s="73">
        <f t="shared" si="224"/>
        <v>0</v>
      </c>
      <c r="J120" s="73">
        <f t="shared" si="224"/>
        <v>0</v>
      </c>
      <c r="K120" s="73">
        <f t="shared" si="224"/>
        <v>0</v>
      </c>
      <c r="L120" s="73">
        <f t="shared" si="224"/>
        <v>0</v>
      </c>
      <c r="M120" s="73">
        <f t="shared" si="224"/>
        <v>0</v>
      </c>
      <c r="N120" s="73">
        <f t="shared" si="224"/>
        <v>0</v>
      </c>
      <c r="O120" s="73">
        <f t="shared" si="224"/>
        <v>0</v>
      </c>
      <c r="P120" s="73">
        <f t="shared" si="224"/>
        <v>0</v>
      </c>
      <c r="Q120" s="73">
        <f t="shared" si="224"/>
        <v>0</v>
      </c>
      <c r="R120" s="73">
        <f t="shared" si="224"/>
        <v>0</v>
      </c>
      <c r="S120" s="73">
        <f t="shared" si="224"/>
        <v>334</v>
      </c>
      <c r="T120" s="73">
        <f t="shared" si="224"/>
        <v>0</v>
      </c>
      <c r="U120" s="73">
        <f t="shared" si="224"/>
        <v>0</v>
      </c>
      <c r="V120" s="73">
        <f t="shared" si="224"/>
        <v>0</v>
      </c>
      <c r="W120" s="73">
        <f t="shared" si="224"/>
        <v>0</v>
      </c>
      <c r="X120" s="73">
        <f t="shared" si="224"/>
        <v>0</v>
      </c>
      <c r="Y120" s="71"/>
    </row>
    <row r="121" spans="1:25" s="79" customFormat="1" ht="37.5" customHeight="1">
      <c r="A121" s="76" t="s">
        <v>8</v>
      </c>
      <c r="B121" s="77" t="s">
        <v>199</v>
      </c>
      <c r="C121" s="78" t="s">
        <v>200</v>
      </c>
      <c r="D121" s="59">
        <f>SUM(D122:D129)</f>
        <v>334</v>
      </c>
      <c r="E121" s="59">
        <f t="shared" ref="E121:X121" si="225">SUM(E122:E129)</f>
        <v>0</v>
      </c>
      <c r="F121" s="60">
        <f t="shared" si="225"/>
        <v>0</v>
      </c>
      <c r="G121" s="59">
        <f t="shared" si="225"/>
        <v>0</v>
      </c>
      <c r="H121" s="59">
        <f t="shared" si="225"/>
        <v>0</v>
      </c>
      <c r="I121" s="59">
        <f t="shared" si="225"/>
        <v>0</v>
      </c>
      <c r="J121" s="59">
        <f t="shared" si="225"/>
        <v>0</v>
      </c>
      <c r="K121" s="59">
        <f t="shared" si="225"/>
        <v>0</v>
      </c>
      <c r="L121" s="59">
        <f t="shared" si="225"/>
        <v>0</v>
      </c>
      <c r="M121" s="59">
        <f t="shared" si="225"/>
        <v>0</v>
      </c>
      <c r="N121" s="59">
        <f t="shared" si="225"/>
        <v>0</v>
      </c>
      <c r="O121" s="59">
        <f t="shared" si="225"/>
        <v>0</v>
      </c>
      <c r="P121" s="59">
        <f t="shared" si="225"/>
        <v>0</v>
      </c>
      <c r="Q121" s="59">
        <f t="shared" si="225"/>
        <v>0</v>
      </c>
      <c r="R121" s="59">
        <f t="shared" si="225"/>
        <v>0</v>
      </c>
      <c r="S121" s="59">
        <f t="shared" si="225"/>
        <v>334</v>
      </c>
      <c r="T121" s="59">
        <f t="shared" si="225"/>
        <v>0</v>
      </c>
      <c r="U121" s="59">
        <f t="shared" si="225"/>
        <v>0</v>
      </c>
      <c r="V121" s="59">
        <f t="shared" si="225"/>
        <v>0</v>
      </c>
      <c r="W121" s="59">
        <f t="shared" si="225"/>
        <v>0</v>
      </c>
      <c r="X121" s="59">
        <f t="shared" si="225"/>
        <v>0</v>
      </c>
      <c r="Y121" s="76"/>
    </row>
    <row r="122" spans="1:25" s="3" customFormat="1" ht="48.75" customHeight="1">
      <c r="A122" s="80"/>
      <c r="B122" s="42" t="s">
        <v>201</v>
      </c>
      <c r="C122" s="81"/>
      <c r="D122" s="43">
        <f t="shared" ref="D122:D129" si="226">E122+J122+N122+O122+SUM(R122:V122)</f>
        <v>38</v>
      </c>
      <c r="E122" s="44">
        <f t="shared" ref="E122:E129" si="227">SUM(F122:I122)</f>
        <v>0</v>
      </c>
      <c r="F122" s="45">
        <f>ROUND((F275*15%),-0.1)</f>
        <v>0</v>
      </c>
      <c r="G122" s="46">
        <f t="shared" ref="G122:I122" si="228">ROUND((G275*15%),-0.1)</f>
        <v>0</v>
      </c>
      <c r="H122" s="46">
        <f t="shared" si="228"/>
        <v>0</v>
      </c>
      <c r="I122" s="46">
        <f t="shared" si="228"/>
        <v>0</v>
      </c>
      <c r="J122" s="44">
        <f t="shared" ref="J122:J129" si="229">SUM(K122:M122)</f>
        <v>0</v>
      </c>
      <c r="K122" s="46">
        <f t="shared" ref="K122:N129" si="230">ROUND((K275*15%),-0.1)</f>
        <v>0</v>
      </c>
      <c r="L122" s="46">
        <f t="shared" si="230"/>
        <v>0</v>
      </c>
      <c r="M122" s="46">
        <f t="shared" si="230"/>
        <v>0</v>
      </c>
      <c r="N122" s="46">
        <f t="shared" si="230"/>
        <v>0</v>
      </c>
      <c r="O122" s="44">
        <f t="shared" ref="O122:O129" si="231">SUM(P122:Q122)</f>
        <v>0</v>
      </c>
      <c r="P122" s="46">
        <f t="shared" ref="P122:U129" si="232">ROUND((P275*15%),-0.1)</f>
        <v>0</v>
      </c>
      <c r="Q122" s="46">
        <f t="shared" si="232"/>
        <v>0</v>
      </c>
      <c r="R122" s="46">
        <f t="shared" si="232"/>
        <v>0</v>
      </c>
      <c r="S122" s="46">
        <f t="shared" si="232"/>
        <v>38</v>
      </c>
      <c r="T122" s="46">
        <f t="shared" si="232"/>
        <v>0</v>
      </c>
      <c r="U122" s="46">
        <f t="shared" si="232"/>
        <v>0</v>
      </c>
      <c r="V122" s="44">
        <f t="shared" ref="V122:V129" si="233">SUM(W122:X122)</f>
        <v>0</v>
      </c>
      <c r="W122" s="46">
        <f t="shared" ref="W122:X129" si="234">ROUND((W275*15%),-0.1)</f>
        <v>0</v>
      </c>
      <c r="X122" s="46">
        <f t="shared" si="234"/>
        <v>0</v>
      </c>
      <c r="Y122" s="80"/>
    </row>
    <row r="123" spans="1:25" s="3" customFormat="1" ht="45.75" customHeight="1">
      <c r="A123" s="80"/>
      <c r="B123" s="42" t="s">
        <v>202</v>
      </c>
      <c r="C123" s="81"/>
      <c r="D123" s="43">
        <f t="shared" si="226"/>
        <v>8</v>
      </c>
      <c r="E123" s="44">
        <f t="shared" si="227"/>
        <v>0</v>
      </c>
      <c r="F123" s="45">
        <f t="shared" ref="F123:I129" si="235">ROUND((F276*15%),-0.1)</f>
        <v>0</v>
      </c>
      <c r="G123" s="46">
        <f t="shared" si="235"/>
        <v>0</v>
      </c>
      <c r="H123" s="46">
        <f t="shared" si="235"/>
        <v>0</v>
      </c>
      <c r="I123" s="46">
        <f t="shared" si="235"/>
        <v>0</v>
      </c>
      <c r="J123" s="44">
        <f t="shared" si="229"/>
        <v>0</v>
      </c>
      <c r="K123" s="46">
        <f t="shared" si="230"/>
        <v>0</v>
      </c>
      <c r="L123" s="46">
        <f t="shared" si="230"/>
        <v>0</v>
      </c>
      <c r="M123" s="46">
        <f t="shared" si="230"/>
        <v>0</v>
      </c>
      <c r="N123" s="46">
        <f t="shared" si="230"/>
        <v>0</v>
      </c>
      <c r="O123" s="44">
        <f t="shared" si="231"/>
        <v>0</v>
      </c>
      <c r="P123" s="46">
        <f t="shared" si="232"/>
        <v>0</v>
      </c>
      <c r="Q123" s="46">
        <f t="shared" si="232"/>
        <v>0</v>
      </c>
      <c r="R123" s="46">
        <f t="shared" si="232"/>
        <v>0</v>
      </c>
      <c r="S123" s="46">
        <f t="shared" si="232"/>
        <v>8</v>
      </c>
      <c r="T123" s="46">
        <f t="shared" si="232"/>
        <v>0</v>
      </c>
      <c r="U123" s="46">
        <f t="shared" si="232"/>
        <v>0</v>
      </c>
      <c r="V123" s="44">
        <f t="shared" si="233"/>
        <v>0</v>
      </c>
      <c r="W123" s="46">
        <f t="shared" si="234"/>
        <v>0</v>
      </c>
      <c r="X123" s="46">
        <f t="shared" si="234"/>
        <v>0</v>
      </c>
      <c r="Y123" s="80"/>
    </row>
    <row r="124" spans="1:25" s="3" customFormat="1" ht="56.25" customHeight="1">
      <c r="A124" s="80"/>
      <c r="B124" s="42" t="s">
        <v>203</v>
      </c>
      <c r="C124" s="81"/>
      <c r="D124" s="43">
        <f t="shared" si="226"/>
        <v>45</v>
      </c>
      <c r="E124" s="44">
        <f t="shared" si="227"/>
        <v>0</v>
      </c>
      <c r="F124" s="45">
        <f t="shared" si="235"/>
        <v>0</v>
      </c>
      <c r="G124" s="46">
        <f t="shared" si="235"/>
        <v>0</v>
      </c>
      <c r="H124" s="46">
        <f t="shared" si="235"/>
        <v>0</v>
      </c>
      <c r="I124" s="46">
        <f t="shared" si="235"/>
        <v>0</v>
      </c>
      <c r="J124" s="44">
        <f t="shared" si="229"/>
        <v>0</v>
      </c>
      <c r="K124" s="46">
        <f t="shared" si="230"/>
        <v>0</v>
      </c>
      <c r="L124" s="46">
        <f t="shared" si="230"/>
        <v>0</v>
      </c>
      <c r="M124" s="46">
        <f t="shared" si="230"/>
        <v>0</v>
      </c>
      <c r="N124" s="46">
        <f t="shared" si="230"/>
        <v>0</v>
      </c>
      <c r="O124" s="44">
        <f t="shared" si="231"/>
        <v>0</v>
      </c>
      <c r="P124" s="46">
        <f t="shared" si="232"/>
        <v>0</v>
      </c>
      <c r="Q124" s="46">
        <f t="shared" si="232"/>
        <v>0</v>
      </c>
      <c r="R124" s="46">
        <f t="shared" si="232"/>
        <v>0</v>
      </c>
      <c r="S124" s="46">
        <f t="shared" si="232"/>
        <v>45</v>
      </c>
      <c r="T124" s="46">
        <f t="shared" si="232"/>
        <v>0</v>
      </c>
      <c r="U124" s="46">
        <f t="shared" si="232"/>
        <v>0</v>
      </c>
      <c r="V124" s="44">
        <f t="shared" si="233"/>
        <v>0</v>
      </c>
      <c r="W124" s="46">
        <f t="shared" si="234"/>
        <v>0</v>
      </c>
      <c r="X124" s="46">
        <f t="shared" si="234"/>
        <v>0</v>
      </c>
      <c r="Y124" s="80"/>
    </row>
    <row r="125" spans="1:25" s="3" customFormat="1" ht="30.75" customHeight="1">
      <c r="A125" s="80"/>
      <c r="B125" s="42" t="s">
        <v>204</v>
      </c>
      <c r="C125" s="81"/>
      <c r="D125" s="43">
        <f t="shared" si="226"/>
        <v>60</v>
      </c>
      <c r="E125" s="44">
        <f t="shared" si="227"/>
        <v>0</v>
      </c>
      <c r="F125" s="45">
        <f t="shared" si="235"/>
        <v>0</v>
      </c>
      <c r="G125" s="46">
        <f t="shared" si="235"/>
        <v>0</v>
      </c>
      <c r="H125" s="46">
        <f t="shared" si="235"/>
        <v>0</v>
      </c>
      <c r="I125" s="46">
        <f t="shared" si="235"/>
        <v>0</v>
      </c>
      <c r="J125" s="44">
        <f t="shared" si="229"/>
        <v>0</v>
      </c>
      <c r="K125" s="46">
        <f t="shared" si="230"/>
        <v>0</v>
      </c>
      <c r="L125" s="46">
        <f t="shared" si="230"/>
        <v>0</v>
      </c>
      <c r="M125" s="46">
        <f t="shared" si="230"/>
        <v>0</v>
      </c>
      <c r="N125" s="46">
        <f t="shared" si="230"/>
        <v>0</v>
      </c>
      <c r="O125" s="44">
        <f t="shared" si="231"/>
        <v>0</v>
      </c>
      <c r="P125" s="46">
        <f t="shared" si="232"/>
        <v>0</v>
      </c>
      <c r="Q125" s="46">
        <f t="shared" si="232"/>
        <v>0</v>
      </c>
      <c r="R125" s="46">
        <f t="shared" si="232"/>
        <v>0</v>
      </c>
      <c r="S125" s="46">
        <f t="shared" si="232"/>
        <v>60</v>
      </c>
      <c r="T125" s="46">
        <f t="shared" si="232"/>
        <v>0</v>
      </c>
      <c r="U125" s="46">
        <f t="shared" si="232"/>
        <v>0</v>
      </c>
      <c r="V125" s="44">
        <f t="shared" si="233"/>
        <v>0</v>
      </c>
      <c r="W125" s="46">
        <f t="shared" si="234"/>
        <v>0</v>
      </c>
      <c r="X125" s="46">
        <f t="shared" si="234"/>
        <v>0</v>
      </c>
      <c r="Y125" s="80"/>
    </row>
    <row r="126" spans="1:25" s="3" customFormat="1" ht="42.75" customHeight="1">
      <c r="A126" s="80"/>
      <c r="B126" s="42" t="s">
        <v>205</v>
      </c>
      <c r="C126" s="81"/>
      <c r="D126" s="43">
        <f t="shared" si="226"/>
        <v>15</v>
      </c>
      <c r="E126" s="44">
        <f t="shared" si="227"/>
        <v>0</v>
      </c>
      <c r="F126" s="45">
        <f t="shared" si="235"/>
        <v>0</v>
      </c>
      <c r="G126" s="46">
        <f t="shared" si="235"/>
        <v>0</v>
      </c>
      <c r="H126" s="46">
        <f t="shared" si="235"/>
        <v>0</v>
      </c>
      <c r="I126" s="46">
        <f t="shared" si="235"/>
        <v>0</v>
      </c>
      <c r="J126" s="44">
        <f t="shared" si="229"/>
        <v>0</v>
      </c>
      <c r="K126" s="46">
        <f t="shared" si="230"/>
        <v>0</v>
      </c>
      <c r="L126" s="46">
        <f t="shared" si="230"/>
        <v>0</v>
      </c>
      <c r="M126" s="46">
        <f t="shared" si="230"/>
        <v>0</v>
      </c>
      <c r="N126" s="46">
        <f t="shared" si="230"/>
        <v>0</v>
      </c>
      <c r="O126" s="44">
        <f t="shared" si="231"/>
        <v>0</v>
      </c>
      <c r="P126" s="46">
        <f t="shared" si="232"/>
        <v>0</v>
      </c>
      <c r="Q126" s="46">
        <f t="shared" si="232"/>
        <v>0</v>
      </c>
      <c r="R126" s="46">
        <f t="shared" si="232"/>
        <v>0</v>
      </c>
      <c r="S126" s="46">
        <f t="shared" si="232"/>
        <v>15</v>
      </c>
      <c r="T126" s="46">
        <f t="shared" si="232"/>
        <v>0</v>
      </c>
      <c r="U126" s="46">
        <f t="shared" si="232"/>
        <v>0</v>
      </c>
      <c r="V126" s="44">
        <f t="shared" si="233"/>
        <v>0</v>
      </c>
      <c r="W126" s="46">
        <f t="shared" si="234"/>
        <v>0</v>
      </c>
      <c r="X126" s="46">
        <f t="shared" si="234"/>
        <v>0</v>
      </c>
      <c r="Y126" s="80"/>
    </row>
    <row r="127" spans="1:25" s="3" customFormat="1" ht="27" customHeight="1">
      <c r="A127" s="80"/>
      <c r="B127" s="42" t="s">
        <v>206</v>
      </c>
      <c r="C127" s="81"/>
      <c r="D127" s="43">
        <f t="shared" si="226"/>
        <v>108</v>
      </c>
      <c r="E127" s="44">
        <f t="shared" si="227"/>
        <v>0</v>
      </c>
      <c r="F127" s="45">
        <f t="shared" si="235"/>
        <v>0</v>
      </c>
      <c r="G127" s="46">
        <f t="shared" si="235"/>
        <v>0</v>
      </c>
      <c r="H127" s="46">
        <f t="shared" si="235"/>
        <v>0</v>
      </c>
      <c r="I127" s="46">
        <f t="shared" si="235"/>
        <v>0</v>
      </c>
      <c r="J127" s="44">
        <f t="shared" si="229"/>
        <v>0</v>
      </c>
      <c r="K127" s="46">
        <f t="shared" si="230"/>
        <v>0</v>
      </c>
      <c r="L127" s="46">
        <f t="shared" si="230"/>
        <v>0</v>
      </c>
      <c r="M127" s="46">
        <f t="shared" si="230"/>
        <v>0</v>
      </c>
      <c r="N127" s="46">
        <f t="shared" si="230"/>
        <v>0</v>
      </c>
      <c r="O127" s="44">
        <f t="shared" si="231"/>
        <v>0</v>
      </c>
      <c r="P127" s="46">
        <f t="shared" si="232"/>
        <v>0</v>
      </c>
      <c r="Q127" s="46">
        <f t="shared" si="232"/>
        <v>0</v>
      </c>
      <c r="R127" s="46">
        <f t="shared" si="232"/>
        <v>0</v>
      </c>
      <c r="S127" s="46">
        <f t="shared" si="232"/>
        <v>108</v>
      </c>
      <c r="T127" s="46">
        <f t="shared" si="232"/>
        <v>0</v>
      </c>
      <c r="U127" s="46">
        <f t="shared" si="232"/>
        <v>0</v>
      </c>
      <c r="V127" s="44">
        <f t="shared" si="233"/>
        <v>0</v>
      </c>
      <c r="W127" s="46">
        <f t="shared" si="234"/>
        <v>0</v>
      </c>
      <c r="X127" s="46">
        <f t="shared" si="234"/>
        <v>0</v>
      </c>
      <c r="Y127" s="80"/>
    </row>
    <row r="128" spans="1:25" s="3" customFormat="1" ht="59.25" customHeight="1">
      <c r="A128" s="80"/>
      <c r="B128" s="42" t="s">
        <v>207</v>
      </c>
      <c r="C128" s="81"/>
      <c r="D128" s="43">
        <f t="shared" si="226"/>
        <v>15</v>
      </c>
      <c r="E128" s="44">
        <f t="shared" si="227"/>
        <v>0</v>
      </c>
      <c r="F128" s="45">
        <f t="shared" si="235"/>
        <v>0</v>
      </c>
      <c r="G128" s="46">
        <f t="shared" si="235"/>
        <v>0</v>
      </c>
      <c r="H128" s="46">
        <f t="shared" si="235"/>
        <v>0</v>
      </c>
      <c r="I128" s="46">
        <f t="shared" si="235"/>
        <v>0</v>
      </c>
      <c r="J128" s="44">
        <f t="shared" si="229"/>
        <v>0</v>
      </c>
      <c r="K128" s="46">
        <f t="shared" si="230"/>
        <v>0</v>
      </c>
      <c r="L128" s="46">
        <f t="shared" si="230"/>
        <v>0</v>
      </c>
      <c r="M128" s="46">
        <f t="shared" si="230"/>
        <v>0</v>
      </c>
      <c r="N128" s="46">
        <f t="shared" si="230"/>
        <v>0</v>
      </c>
      <c r="O128" s="44">
        <f t="shared" si="231"/>
        <v>0</v>
      </c>
      <c r="P128" s="46">
        <f t="shared" si="232"/>
        <v>0</v>
      </c>
      <c r="Q128" s="46">
        <f t="shared" si="232"/>
        <v>0</v>
      </c>
      <c r="R128" s="46">
        <f t="shared" si="232"/>
        <v>0</v>
      </c>
      <c r="S128" s="46">
        <f t="shared" si="232"/>
        <v>15</v>
      </c>
      <c r="T128" s="46">
        <f t="shared" si="232"/>
        <v>0</v>
      </c>
      <c r="U128" s="46">
        <f t="shared" si="232"/>
        <v>0</v>
      </c>
      <c r="V128" s="44">
        <f t="shared" si="233"/>
        <v>0</v>
      </c>
      <c r="W128" s="46">
        <f t="shared" si="234"/>
        <v>0</v>
      </c>
      <c r="X128" s="46">
        <f t="shared" si="234"/>
        <v>0</v>
      </c>
      <c r="Y128" s="80"/>
    </row>
    <row r="129" spans="1:25" s="3" customFormat="1" ht="43.5" customHeight="1">
      <c r="A129" s="80"/>
      <c r="B129" s="42" t="s">
        <v>208</v>
      </c>
      <c r="C129" s="81"/>
      <c r="D129" s="43">
        <f t="shared" si="226"/>
        <v>45</v>
      </c>
      <c r="E129" s="44">
        <f t="shared" si="227"/>
        <v>0</v>
      </c>
      <c r="F129" s="45">
        <f t="shared" si="235"/>
        <v>0</v>
      </c>
      <c r="G129" s="46">
        <f t="shared" si="235"/>
        <v>0</v>
      </c>
      <c r="H129" s="46">
        <f t="shared" si="235"/>
        <v>0</v>
      </c>
      <c r="I129" s="46">
        <f t="shared" si="235"/>
        <v>0</v>
      </c>
      <c r="J129" s="44">
        <f t="shared" si="229"/>
        <v>0</v>
      </c>
      <c r="K129" s="46">
        <f t="shared" si="230"/>
        <v>0</v>
      </c>
      <c r="L129" s="46">
        <f t="shared" si="230"/>
        <v>0</v>
      </c>
      <c r="M129" s="46">
        <f t="shared" si="230"/>
        <v>0</v>
      </c>
      <c r="N129" s="46">
        <f t="shared" si="230"/>
        <v>0</v>
      </c>
      <c r="O129" s="44">
        <f t="shared" si="231"/>
        <v>0</v>
      </c>
      <c r="P129" s="46">
        <f t="shared" si="232"/>
        <v>0</v>
      </c>
      <c r="Q129" s="46">
        <f t="shared" si="232"/>
        <v>0</v>
      </c>
      <c r="R129" s="46">
        <f t="shared" si="232"/>
        <v>0</v>
      </c>
      <c r="S129" s="46">
        <f t="shared" si="232"/>
        <v>45</v>
      </c>
      <c r="T129" s="46">
        <f t="shared" si="232"/>
        <v>0</v>
      </c>
      <c r="U129" s="46">
        <f t="shared" si="232"/>
        <v>0</v>
      </c>
      <c r="V129" s="44">
        <f t="shared" si="233"/>
        <v>0</v>
      </c>
      <c r="W129" s="46">
        <f t="shared" si="234"/>
        <v>0</v>
      </c>
      <c r="X129" s="46">
        <f t="shared" si="234"/>
        <v>0</v>
      </c>
      <c r="Y129" s="80"/>
    </row>
    <row r="130" spans="1:25" s="32" customFormat="1" ht="37.5" hidden="1" customHeight="1">
      <c r="A130" s="31" t="s">
        <v>105</v>
      </c>
      <c r="B130" s="31" t="s">
        <v>256</v>
      </c>
      <c r="C130" s="28"/>
      <c r="D130" s="29">
        <f>D131</f>
        <v>0</v>
      </c>
      <c r="E130" s="29">
        <f t="shared" ref="E130:T132" si="236">E131</f>
        <v>0</v>
      </c>
      <c r="F130" s="30">
        <f t="shared" si="236"/>
        <v>0</v>
      </c>
      <c r="G130" s="29">
        <f t="shared" si="236"/>
        <v>0</v>
      </c>
      <c r="H130" s="29">
        <f t="shared" si="236"/>
        <v>0</v>
      </c>
      <c r="I130" s="29">
        <f t="shared" si="236"/>
        <v>0</v>
      </c>
      <c r="J130" s="29">
        <f t="shared" si="236"/>
        <v>0</v>
      </c>
      <c r="K130" s="29">
        <f t="shared" si="236"/>
        <v>0</v>
      </c>
      <c r="L130" s="29">
        <f t="shared" si="236"/>
        <v>0</v>
      </c>
      <c r="M130" s="29">
        <f t="shared" si="236"/>
        <v>0</v>
      </c>
      <c r="N130" s="29">
        <f t="shared" si="236"/>
        <v>0</v>
      </c>
      <c r="O130" s="29">
        <f t="shared" si="236"/>
        <v>0</v>
      </c>
      <c r="P130" s="29">
        <f t="shared" si="236"/>
        <v>0</v>
      </c>
      <c r="Q130" s="29">
        <f t="shared" si="236"/>
        <v>0</v>
      </c>
      <c r="R130" s="29">
        <f t="shared" si="236"/>
        <v>0</v>
      </c>
      <c r="S130" s="29">
        <f t="shared" si="236"/>
        <v>0</v>
      </c>
      <c r="T130" s="29">
        <f t="shared" si="236"/>
        <v>0</v>
      </c>
      <c r="U130" s="29">
        <f t="shared" ref="U130:X132" si="237">U131</f>
        <v>0</v>
      </c>
      <c r="V130" s="29">
        <f t="shared" si="237"/>
        <v>0</v>
      </c>
      <c r="W130" s="29">
        <f t="shared" si="237"/>
        <v>0</v>
      </c>
      <c r="X130" s="29">
        <f t="shared" si="237"/>
        <v>0</v>
      </c>
      <c r="Y130" s="31"/>
    </row>
    <row r="131" spans="1:25" s="75" customFormat="1" ht="36.75" hidden="1" customHeight="1">
      <c r="A131" s="71"/>
      <c r="B131" s="71" t="s">
        <v>223</v>
      </c>
      <c r="C131" s="72" t="s">
        <v>176</v>
      </c>
      <c r="D131" s="73">
        <f>D132</f>
        <v>0</v>
      </c>
      <c r="E131" s="73">
        <f t="shared" si="236"/>
        <v>0</v>
      </c>
      <c r="F131" s="74">
        <f t="shared" si="236"/>
        <v>0</v>
      </c>
      <c r="G131" s="73">
        <f t="shared" si="236"/>
        <v>0</v>
      </c>
      <c r="H131" s="73">
        <f t="shared" si="236"/>
        <v>0</v>
      </c>
      <c r="I131" s="73">
        <f t="shared" si="236"/>
        <v>0</v>
      </c>
      <c r="J131" s="73">
        <f t="shared" si="236"/>
        <v>0</v>
      </c>
      <c r="K131" s="73">
        <f t="shared" si="236"/>
        <v>0</v>
      </c>
      <c r="L131" s="73">
        <f t="shared" si="236"/>
        <v>0</v>
      </c>
      <c r="M131" s="73">
        <f t="shared" si="236"/>
        <v>0</v>
      </c>
      <c r="N131" s="73">
        <f t="shared" si="236"/>
        <v>0</v>
      </c>
      <c r="O131" s="73">
        <f t="shared" si="236"/>
        <v>0</v>
      </c>
      <c r="P131" s="73">
        <f t="shared" si="236"/>
        <v>0</v>
      </c>
      <c r="Q131" s="73">
        <f t="shared" si="236"/>
        <v>0</v>
      </c>
      <c r="R131" s="73">
        <f t="shared" si="236"/>
        <v>0</v>
      </c>
      <c r="S131" s="73">
        <f t="shared" si="236"/>
        <v>0</v>
      </c>
      <c r="T131" s="73">
        <f t="shared" si="236"/>
        <v>0</v>
      </c>
      <c r="U131" s="73">
        <f t="shared" si="237"/>
        <v>0</v>
      </c>
      <c r="V131" s="73">
        <f t="shared" si="237"/>
        <v>0</v>
      </c>
      <c r="W131" s="73">
        <f t="shared" si="237"/>
        <v>0</v>
      </c>
      <c r="X131" s="73">
        <f t="shared" si="237"/>
        <v>0</v>
      </c>
      <c r="Y131" s="71"/>
    </row>
    <row r="132" spans="1:25" s="87" customFormat="1" ht="69.75" hidden="1" customHeight="1">
      <c r="A132" s="76"/>
      <c r="B132" s="77" t="s">
        <v>191</v>
      </c>
      <c r="C132" s="78" t="s">
        <v>192</v>
      </c>
      <c r="D132" s="59">
        <f>D133</f>
        <v>0</v>
      </c>
      <c r="E132" s="59">
        <f t="shared" si="236"/>
        <v>0</v>
      </c>
      <c r="F132" s="60">
        <f t="shared" si="236"/>
        <v>0</v>
      </c>
      <c r="G132" s="59">
        <f t="shared" si="236"/>
        <v>0</v>
      </c>
      <c r="H132" s="59">
        <f t="shared" si="236"/>
        <v>0</v>
      </c>
      <c r="I132" s="59">
        <f t="shared" si="236"/>
        <v>0</v>
      </c>
      <c r="J132" s="59">
        <f t="shared" si="236"/>
        <v>0</v>
      </c>
      <c r="K132" s="59">
        <f t="shared" si="236"/>
        <v>0</v>
      </c>
      <c r="L132" s="59">
        <f t="shared" si="236"/>
        <v>0</v>
      </c>
      <c r="M132" s="59">
        <f t="shared" si="236"/>
        <v>0</v>
      </c>
      <c r="N132" s="59">
        <f t="shared" si="236"/>
        <v>0</v>
      </c>
      <c r="O132" s="59">
        <f t="shared" si="236"/>
        <v>0</v>
      </c>
      <c r="P132" s="59">
        <f t="shared" si="236"/>
        <v>0</v>
      </c>
      <c r="Q132" s="59">
        <f t="shared" si="236"/>
        <v>0</v>
      </c>
      <c r="R132" s="59">
        <f t="shared" si="236"/>
        <v>0</v>
      </c>
      <c r="S132" s="59">
        <f t="shared" si="236"/>
        <v>0</v>
      </c>
      <c r="T132" s="59">
        <f t="shared" si="236"/>
        <v>0</v>
      </c>
      <c r="U132" s="59">
        <f t="shared" si="237"/>
        <v>0</v>
      </c>
      <c r="V132" s="59">
        <f t="shared" si="237"/>
        <v>0</v>
      </c>
      <c r="W132" s="59">
        <f t="shared" si="237"/>
        <v>0</v>
      </c>
      <c r="X132" s="59">
        <f t="shared" si="237"/>
        <v>0</v>
      </c>
      <c r="Y132" s="76"/>
    </row>
    <row r="133" spans="1:25" s="3" customFormat="1" ht="47.25" hidden="1" customHeight="1">
      <c r="A133" s="80"/>
      <c r="B133" s="42" t="s">
        <v>237</v>
      </c>
      <c r="C133" s="81"/>
      <c r="D133" s="43">
        <f>E133+J133+N133+O133+SUM(R133:V133)</f>
        <v>0</v>
      </c>
      <c r="E133" s="44">
        <f>SUM(F133:I133)</f>
        <v>0</v>
      </c>
      <c r="F133" s="47"/>
      <c r="G133" s="48"/>
      <c r="H133" s="48"/>
      <c r="I133" s="48"/>
      <c r="J133" s="44">
        <f t="shared" ref="J133" si="238">SUM(K133:M133)</f>
        <v>0</v>
      </c>
      <c r="K133" s="48"/>
      <c r="L133" s="48"/>
      <c r="M133" s="48"/>
      <c r="N133" s="48"/>
      <c r="O133" s="44">
        <f t="shared" ref="O133" si="239">SUM(P133:Q133)</f>
        <v>0</v>
      </c>
      <c r="P133" s="48"/>
      <c r="Q133" s="48"/>
      <c r="R133" s="48"/>
      <c r="S133" s="48"/>
      <c r="T133" s="48"/>
      <c r="U133" s="48"/>
      <c r="V133" s="44">
        <f t="shared" ref="V133" si="240">SUM(W133:X133)</f>
        <v>0</v>
      </c>
      <c r="W133" s="48"/>
      <c r="X133" s="48"/>
      <c r="Y133" s="80"/>
    </row>
    <row r="134" spans="1:25" s="32" customFormat="1" ht="22.5" customHeight="1">
      <c r="A134" s="31" t="s">
        <v>103</v>
      </c>
      <c r="B134" s="639" t="s">
        <v>257</v>
      </c>
      <c r="C134" s="640"/>
      <c r="D134" s="29">
        <f>D135+D138</f>
        <v>521</v>
      </c>
      <c r="E134" s="29">
        <f t="shared" ref="E134:X134" si="241">E135+E138</f>
        <v>0</v>
      </c>
      <c r="F134" s="30">
        <f t="shared" si="241"/>
        <v>0</v>
      </c>
      <c r="G134" s="29">
        <f t="shared" si="241"/>
        <v>0</v>
      </c>
      <c r="H134" s="29">
        <f t="shared" si="241"/>
        <v>0</v>
      </c>
      <c r="I134" s="29">
        <f t="shared" si="241"/>
        <v>0</v>
      </c>
      <c r="J134" s="29">
        <f t="shared" si="241"/>
        <v>0</v>
      </c>
      <c r="K134" s="29">
        <f t="shared" si="241"/>
        <v>0</v>
      </c>
      <c r="L134" s="29">
        <f t="shared" si="241"/>
        <v>0</v>
      </c>
      <c r="M134" s="29">
        <f t="shared" si="241"/>
        <v>0</v>
      </c>
      <c r="N134" s="29">
        <f t="shared" si="241"/>
        <v>0</v>
      </c>
      <c r="O134" s="29">
        <f t="shared" si="241"/>
        <v>0</v>
      </c>
      <c r="P134" s="29">
        <f t="shared" si="241"/>
        <v>0</v>
      </c>
      <c r="Q134" s="29">
        <f t="shared" si="241"/>
        <v>0</v>
      </c>
      <c r="R134" s="29">
        <f t="shared" si="241"/>
        <v>0</v>
      </c>
      <c r="S134" s="29">
        <f t="shared" si="241"/>
        <v>521</v>
      </c>
      <c r="T134" s="29">
        <f t="shared" si="241"/>
        <v>0</v>
      </c>
      <c r="U134" s="29">
        <f t="shared" si="241"/>
        <v>0</v>
      </c>
      <c r="V134" s="29">
        <f t="shared" si="241"/>
        <v>0</v>
      </c>
      <c r="W134" s="29">
        <f t="shared" si="241"/>
        <v>0</v>
      </c>
      <c r="X134" s="29">
        <f t="shared" si="241"/>
        <v>0</v>
      </c>
      <c r="Y134" s="31"/>
    </row>
    <row r="135" spans="1:25" s="75" customFormat="1" ht="24.75" customHeight="1">
      <c r="A135" s="71">
        <v>1</v>
      </c>
      <c r="B135" s="71" t="s">
        <v>221</v>
      </c>
      <c r="C135" s="72" t="s">
        <v>159</v>
      </c>
      <c r="D135" s="73">
        <f>D136</f>
        <v>521</v>
      </c>
      <c r="E135" s="73">
        <f t="shared" ref="E135:T136" si="242">E136</f>
        <v>0</v>
      </c>
      <c r="F135" s="74">
        <f t="shared" si="242"/>
        <v>0</v>
      </c>
      <c r="G135" s="73">
        <f t="shared" si="242"/>
        <v>0</v>
      </c>
      <c r="H135" s="73">
        <f t="shared" si="242"/>
        <v>0</v>
      </c>
      <c r="I135" s="73">
        <f t="shared" si="242"/>
        <v>0</v>
      </c>
      <c r="J135" s="73">
        <f t="shared" si="242"/>
        <v>0</v>
      </c>
      <c r="K135" s="73">
        <f t="shared" si="242"/>
        <v>0</v>
      </c>
      <c r="L135" s="73">
        <f t="shared" si="242"/>
        <v>0</v>
      </c>
      <c r="M135" s="73">
        <f t="shared" si="242"/>
        <v>0</v>
      </c>
      <c r="N135" s="73">
        <f t="shared" si="242"/>
        <v>0</v>
      </c>
      <c r="O135" s="73">
        <f t="shared" si="242"/>
        <v>0</v>
      </c>
      <c r="P135" s="73">
        <f t="shared" si="242"/>
        <v>0</v>
      </c>
      <c r="Q135" s="73">
        <f t="shared" si="242"/>
        <v>0</v>
      </c>
      <c r="R135" s="73">
        <f t="shared" si="242"/>
        <v>0</v>
      </c>
      <c r="S135" s="73">
        <f t="shared" si="242"/>
        <v>521</v>
      </c>
      <c r="T135" s="73">
        <f t="shared" si="242"/>
        <v>0</v>
      </c>
      <c r="U135" s="73">
        <f t="shared" ref="U135:X136" si="243">U136</f>
        <v>0</v>
      </c>
      <c r="V135" s="73">
        <f t="shared" si="243"/>
        <v>0</v>
      </c>
      <c r="W135" s="73">
        <f t="shared" si="243"/>
        <v>0</v>
      </c>
      <c r="X135" s="73">
        <f t="shared" si="243"/>
        <v>0</v>
      </c>
      <c r="Y135" s="71"/>
    </row>
    <row r="136" spans="1:25" s="79" customFormat="1" ht="26.25" customHeight="1">
      <c r="A136" s="76" t="s">
        <v>8</v>
      </c>
      <c r="B136" s="77" t="s">
        <v>167</v>
      </c>
      <c r="C136" s="78" t="s">
        <v>168</v>
      </c>
      <c r="D136" s="59">
        <f>D137</f>
        <v>521</v>
      </c>
      <c r="E136" s="59">
        <f t="shared" si="242"/>
        <v>0</v>
      </c>
      <c r="F136" s="60">
        <f t="shared" si="242"/>
        <v>0</v>
      </c>
      <c r="G136" s="59">
        <f t="shared" si="242"/>
        <v>0</v>
      </c>
      <c r="H136" s="59">
        <f t="shared" si="242"/>
        <v>0</v>
      </c>
      <c r="I136" s="59">
        <f t="shared" si="242"/>
        <v>0</v>
      </c>
      <c r="J136" s="59">
        <f t="shared" si="242"/>
        <v>0</v>
      </c>
      <c r="K136" s="59">
        <f t="shared" si="242"/>
        <v>0</v>
      </c>
      <c r="L136" s="59">
        <f t="shared" si="242"/>
        <v>0</v>
      </c>
      <c r="M136" s="59">
        <f t="shared" si="242"/>
        <v>0</v>
      </c>
      <c r="N136" s="59">
        <f t="shared" si="242"/>
        <v>0</v>
      </c>
      <c r="O136" s="59">
        <f t="shared" si="242"/>
        <v>0</v>
      </c>
      <c r="P136" s="59">
        <f t="shared" si="242"/>
        <v>0</v>
      </c>
      <c r="Q136" s="59">
        <f t="shared" si="242"/>
        <v>0</v>
      </c>
      <c r="R136" s="59">
        <f t="shared" si="242"/>
        <v>0</v>
      </c>
      <c r="S136" s="59">
        <f t="shared" si="242"/>
        <v>521</v>
      </c>
      <c r="T136" s="59">
        <f t="shared" si="242"/>
        <v>0</v>
      </c>
      <c r="U136" s="59">
        <f t="shared" si="243"/>
        <v>0</v>
      </c>
      <c r="V136" s="59">
        <f t="shared" si="243"/>
        <v>0</v>
      </c>
      <c r="W136" s="59">
        <f t="shared" si="243"/>
        <v>0</v>
      </c>
      <c r="X136" s="59">
        <f t="shared" si="243"/>
        <v>0</v>
      </c>
      <c r="Y136" s="76"/>
    </row>
    <row r="137" spans="1:25" s="3" customFormat="1" ht="26.25" customHeight="1">
      <c r="A137" s="80"/>
      <c r="B137" s="42" t="s">
        <v>258</v>
      </c>
      <c r="C137" s="81"/>
      <c r="D137" s="43">
        <f>E137+J137+N137+O137+SUM(R137:V137)</f>
        <v>521</v>
      </c>
      <c r="E137" s="44">
        <f>SUM(F137:I137)</f>
        <v>0</v>
      </c>
      <c r="F137" s="45">
        <f>ROUND((F290*15%),-0.1)</f>
        <v>0</v>
      </c>
      <c r="G137" s="46">
        <f t="shared" ref="G137:X137" si="244">ROUND((G290*15%),-0.1)</f>
        <v>0</v>
      </c>
      <c r="H137" s="46">
        <f t="shared" si="244"/>
        <v>0</v>
      </c>
      <c r="I137" s="46">
        <f t="shared" si="244"/>
        <v>0</v>
      </c>
      <c r="J137" s="44">
        <f t="shared" ref="J137" si="245">SUM(K137:M137)</f>
        <v>0</v>
      </c>
      <c r="K137" s="46">
        <f t="shared" si="244"/>
        <v>0</v>
      </c>
      <c r="L137" s="46">
        <f t="shared" si="244"/>
        <v>0</v>
      </c>
      <c r="M137" s="46">
        <f t="shared" si="244"/>
        <v>0</v>
      </c>
      <c r="N137" s="46">
        <f t="shared" si="244"/>
        <v>0</v>
      </c>
      <c r="O137" s="44">
        <f t="shared" ref="O137" si="246">SUM(P137:Q137)</f>
        <v>0</v>
      </c>
      <c r="P137" s="46">
        <f t="shared" si="244"/>
        <v>0</v>
      </c>
      <c r="Q137" s="46">
        <f t="shared" si="244"/>
        <v>0</v>
      </c>
      <c r="R137" s="46">
        <f t="shared" si="244"/>
        <v>0</v>
      </c>
      <c r="S137" s="46">
        <f t="shared" si="244"/>
        <v>521</v>
      </c>
      <c r="T137" s="46">
        <f t="shared" si="244"/>
        <v>0</v>
      </c>
      <c r="U137" s="46">
        <f t="shared" si="244"/>
        <v>0</v>
      </c>
      <c r="V137" s="44">
        <f t="shared" ref="V137" si="247">SUM(W137:X137)</f>
        <v>0</v>
      </c>
      <c r="W137" s="46">
        <f t="shared" si="244"/>
        <v>0</v>
      </c>
      <c r="X137" s="46">
        <f t="shared" si="244"/>
        <v>0</v>
      </c>
      <c r="Y137" s="80"/>
    </row>
    <row r="138" spans="1:25" s="75" customFormat="1" ht="24" hidden="1" customHeight="1">
      <c r="A138" s="71">
        <v>2</v>
      </c>
      <c r="B138" s="71" t="s">
        <v>223</v>
      </c>
      <c r="C138" s="72" t="s">
        <v>176</v>
      </c>
      <c r="D138" s="73">
        <f>D139+D142</f>
        <v>0</v>
      </c>
      <c r="E138" s="73">
        <f t="shared" ref="E138:X138" si="248">E139+E142</f>
        <v>0</v>
      </c>
      <c r="F138" s="74">
        <f t="shared" si="248"/>
        <v>0</v>
      </c>
      <c r="G138" s="73">
        <f t="shared" si="248"/>
        <v>0</v>
      </c>
      <c r="H138" s="73">
        <f t="shared" si="248"/>
        <v>0</v>
      </c>
      <c r="I138" s="73">
        <f t="shared" si="248"/>
        <v>0</v>
      </c>
      <c r="J138" s="73">
        <f t="shared" si="248"/>
        <v>0</v>
      </c>
      <c r="K138" s="73">
        <f t="shared" si="248"/>
        <v>0</v>
      </c>
      <c r="L138" s="73">
        <f t="shared" si="248"/>
        <v>0</v>
      </c>
      <c r="M138" s="73">
        <f t="shared" si="248"/>
        <v>0</v>
      </c>
      <c r="N138" s="73">
        <f t="shared" si="248"/>
        <v>0</v>
      </c>
      <c r="O138" s="73">
        <f t="shared" si="248"/>
        <v>0</v>
      </c>
      <c r="P138" s="73">
        <f t="shared" si="248"/>
        <v>0</v>
      </c>
      <c r="Q138" s="73">
        <f t="shared" si="248"/>
        <v>0</v>
      </c>
      <c r="R138" s="73">
        <f t="shared" si="248"/>
        <v>0</v>
      </c>
      <c r="S138" s="73">
        <f t="shared" si="248"/>
        <v>0</v>
      </c>
      <c r="T138" s="73">
        <f t="shared" si="248"/>
        <v>0</v>
      </c>
      <c r="U138" s="73">
        <f t="shared" si="248"/>
        <v>0</v>
      </c>
      <c r="V138" s="73">
        <f t="shared" si="248"/>
        <v>0</v>
      </c>
      <c r="W138" s="73">
        <f t="shared" si="248"/>
        <v>0</v>
      </c>
      <c r="X138" s="73">
        <f t="shared" si="248"/>
        <v>0</v>
      </c>
      <c r="Y138" s="71"/>
    </row>
    <row r="139" spans="1:25" s="79" customFormat="1" ht="120" hidden="1">
      <c r="A139" s="76" t="s">
        <v>12</v>
      </c>
      <c r="B139" s="77" t="s">
        <v>187</v>
      </c>
      <c r="C139" s="78" t="s">
        <v>188</v>
      </c>
      <c r="D139" s="59">
        <f>SUM(D140:D141)</f>
        <v>0</v>
      </c>
      <c r="E139" s="59">
        <f t="shared" ref="E139:X139" si="249">SUM(E140:E141)</f>
        <v>0</v>
      </c>
      <c r="F139" s="60">
        <f t="shared" si="249"/>
        <v>0</v>
      </c>
      <c r="G139" s="59">
        <f t="shared" si="249"/>
        <v>0</v>
      </c>
      <c r="H139" s="59">
        <f t="shared" si="249"/>
        <v>0</v>
      </c>
      <c r="I139" s="59">
        <f t="shared" si="249"/>
        <v>0</v>
      </c>
      <c r="J139" s="59">
        <f t="shared" si="249"/>
        <v>0</v>
      </c>
      <c r="K139" s="59">
        <f t="shared" si="249"/>
        <v>0</v>
      </c>
      <c r="L139" s="59">
        <f t="shared" si="249"/>
        <v>0</v>
      </c>
      <c r="M139" s="59">
        <f t="shared" si="249"/>
        <v>0</v>
      </c>
      <c r="N139" s="59">
        <f t="shared" si="249"/>
        <v>0</v>
      </c>
      <c r="O139" s="59">
        <f t="shared" si="249"/>
        <v>0</v>
      </c>
      <c r="P139" s="59">
        <f t="shared" si="249"/>
        <v>0</v>
      </c>
      <c r="Q139" s="59">
        <f t="shared" si="249"/>
        <v>0</v>
      </c>
      <c r="R139" s="59">
        <f t="shared" si="249"/>
        <v>0</v>
      </c>
      <c r="S139" s="59">
        <f t="shared" si="249"/>
        <v>0</v>
      </c>
      <c r="T139" s="59">
        <f t="shared" si="249"/>
        <v>0</v>
      </c>
      <c r="U139" s="59">
        <f t="shared" si="249"/>
        <v>0</v>
      </c>
      <c r="V139" s="59">
        <f t="shared" si="249"/>
        <v>0</v>
      </c>
      <c r="W139" s="59">
        <f t="shared" si="249"/>
        <v>0</v>
      </c>
      <c r="X139" s="59">
        <f t="shared" si="249"/>
        <v>0</v>
      </c>
      <c r="Y139" s="76"/>
    </row>
    <row r="140" spans="1:25" s="3" customFormat="1" ht="126" hidden="1">
      <c r="A140" s="80"/>
      <c r="B140" s="42" t="s">
        <v>259</v>
      </c>
      <c r="C140" s="81"/>
      <c r="D140" s="43">
        <f t="shared" ref="D140:D141" si="250">E140+J140+N140+O140+SUM(R140:V140)</f>
        <v>0</v>
      </c>
      <c r="E140" s="44">
        <f t="shared" ref="E140:E141" si="251">SUM(F140:I140)</f>
        <v>0</v>
      </c>
      <c r="F140" s="47"/>
      <c r="G140" s="48"/>
      <c r="H140" s="48"/>
      <c r="I140" s="48"/>
      <c r="J140" s="44">
        <f t="shared" ref="J140:J141" si="252">SUM(K140:M140)</f>
        <v>0</v>
      </c>
      <c r="K140" s="48"/>
      <c r="L140" s="48"/>
      <c r="M140" s="48"/>
      <c r="N140" s="48"/>
      <c r="O140" s="44">
        <f t="shared" ref="O140:O141" si="253">SUM(P140:Q140)</f>
        <v>0</v>
      </c>
      <c r="P140" s="48"/>
      <c r="Q140" s="48"/>
      <c r="R140" s="48"/>
      <c r="S140" s="48"/>
      <c r="T140" s="48"/>
      <c r="U140" s="48"/>
      <c r="V140" s="44">
        <f t="shared" ref="V140:V141" si="254">SUM(W140:X140)</f>
        <v>0</v>
      </c>
      <c r="W140" s="48"/>
      <c r="X140" s="48"/>
      <c r="Y140" s="49" t="s">
        <v>260</v>
      </c>
    </row>
    <row r="141" spans="1:25" s="3" customFormat="1" ht="116.25" hidden="1" customHeight="1">
      <c r="A141" s="80"/>
      <c r="B141" s="49" t="s">
        <v>261</v>
      </c>
      <c r="C141" s="81"/>
      <c r="D141" s="43">
        <f t="shared" si="250"/>
        <v>0</v>
      </c>
      <c r="E141" s="44">
        <f t="shared" si="251"/>
        <v>0</v>
      </c>
      <c r="F141" s="47"/>
      <c r="G141" s="48"/>
      <c r="H141" s="48"/>
      <c r="I141" s="48"/>
      <c r="J141" s="44">
        <f t="shared" si="252"/>
        <v>0</v>
      </c>
      <c r="K141" s="48"/>
      <c r="L141" s="48"/>
      <c r="M141" s="48"/>
      <c r="N141" s="48"/>
      <c r="O141" s="44">
        <f t="shared" si="253"/>
        <v>0</v>
      </c>
      <c r="P141" s="48"/>
      <c r="Q141" s="48"/>
      <c r="R141" s="48"/>
      <c r="S141" s="48"/>
      <c r="T141" s="48"/>
      <c r="U141" s="48"/>
      <c r="V141" s="44">
        <f t="shared" si="254"/>
        <v>0</v>
      </c>
      <c r="W141" s="48"/>
      <c r="X141" s="48"/>
      <c r="Y141" s="49" t="s">
        <v>262</v>
      </c>
    </row>
    <row r="142" spans="1:25" s="79" customFormat="1" ht="73.5" hidden="1" customHeight="1">
      <c r="A142" s="76" t="s">
        <v>13</v>
      </c>
      <c r="B142" s="77" t="s">
        <v>191</v>
      </c>
      <c r="C142" s="78" t="s">
        <v>192</v>
      </c>
      <c r="D142" s="59">
        <f>D143</f>
        <v>0</v>
      </c>
      <c r="E142" s="59">
        <f t="shared" ref="E142:X142" si="255">E143</f>
        <v>0</v>
      </c>
      <c r="F142" s="60">
        <f t="shared" si="255"/>
        <v>0</v>
      </c>
      <c r="G142" s="59">
        <f t="shared" si="255"/>
        <v>0</v>
      </c>
      <c r="H142" s="59">
        <f t="shared" si="255"/>
        <v>0</v>
      </c>
      <c r="I142" s="59">
        <f t="shared" si="255"/>
        <v>0</v>
      </c>
      <c r="J142" s="59">
        <f t="shared" si="255"/>
        <v>0</v>
      </c>
      <c r="K142" s="59">
        <f t="shared" si="255"/>
        <v>0</v>
      </c>
      <c r="L142" s="59">
        <f t="shared" si="255"/>
        <v>0</v>
      </c>
      <c r="M142" s="59">
        <f t="shared" si="255"/>
        <v>0</v>
      </c>
      <c r="N142" s="59">
        <f t="shared" si="255"/>
        <v>0</v>
      </c>
      <c r="O142" s="59">
        <f t="shared" si="255"/>
        <v>0</v>
      </c>
      <c r="P142" s="59">
        <f t="shared" si="255"/>
        <v>0</v>
      </c>
      <c r="Q142" s="59">
        <f t="shared" si="255"/>
        <v>0</v>
      </c>
      <c r="R142" s="59">
        <f t="shared" si="255"/>
        <v>0</v>
      </c>
      <c r="S142" s="59">
        <f t="shared" si="255"/>
        <v>0</v>
      </c>
      <c r="T142" s="59">
        <f t="shared" si="255"/>
        <v>0</v>
      </c>
      <c r="U142" s="59">
        <f t="shared" si="255"/>
        <v>0</v>
      </c>
      <c r="V142" s="59">
        <f t="shared" si="255"/>
        <v>0</v>
      </c>
      <c r="W142" s="59">
        <f t="shared" si="255"/>
        <v>0</v>
      </c>
      <c r="X142" s="59">
        <f t="shared" si="255"/>
        <v>0</v>
      </c>
      <c r="Y142" s="76"/>
    </row>
    <row r="143" spans="1:25" s="3" customFormat="1" ht="46.5" hidden="1" customHeight="1">
      <c r="A143" s="80"/>
      <c r="B143" s="42" t="s">
        <v>263</v>
      </c>
      <c r="C143" s="81"/>
      <c r="D143" s="43">
        <f>E143+J143+N143+O143+SUM(R143:V143)</f>
        <v>0</v>
      </c>
      <c r="E143" s="44">
        <f>SUM(F143:I143)</f>
        <v>0</v>
      </c>
      <c r="F143" s="47"/>
      <c r="G143" s="48"/>
      <c r="H143" s="48"/>
      <c r="I143" s="48"/>
      <c r="J143" s="44">
        <f t="shared" ref="J143" si="256">SUM(K143:M143)</f>
        <v>0</v>
      </c>
      <c r="K143" s="48"/>
      <c r="L143" s="48"/>
      <c r="M143" s="48"/>
      <c r="N143" s="48"/>
      <c r="O143" s="44">
        <f t="shared" ref="O143" si="257">SUM(P143:Q143)</f>
        <v>0</v>
      </c>
      <c r="P143" s="48"/>
      <c r="Q143" s="48"/>
      <c r="R143" s="48"/>
      <c r="S143" s="48"/>
      <c r="T143" s="48"/>
      <c r="U143" s="48"/>
      <c r="V143" s="44">
        <f t="shared" ref="V143" si="258">SUM(W143:X143)</f>
        <v>0</v>
      </c>
      <c r="W143" s="48"/>
      <c r="X143" s="48"/>
      <c r="Y143" s="80"/>
    </row>
    <row r="144" spans="1:25" s="32" customFormat="1" ht="27" customHeight="1">
      <c r="A144" s="31" t="s">
        <v>104</v>
      </c>
      <c r="B144" s="639" t="s">
        <v>264</v>
      </c>
      <c r="C144" s="640"/>
      <c r="D144" s="29">
        <f>D145</f>
        <v>204</v>
      </c>
      <c r="E144" s="29">
        <f t="shared" ref="E144:X144" si="259">E145</f>
        <v>0</v>
      </c>
      <c r="F144" s="30">
        <f t="shared" si="259"/>
        <v>0</v>
      </c>
      <c r="G144" s="29">
        <f t="shared" si="259"/>
        <v>0</v>
      </c>
      <c r="H144" s="29">
        <f t="shared" si="259"/>
        <v>0</v>
      </c>
      <c r="I144" s="29">
        <f t="shared" si="259"/>
        <v>0</v>
      </c>
      <c r="J144" s="29">
        <f t="shared" si="259"/>
        <v>2</v>
      </c>
      <c r="K144" s="29">
        <f t="shared" si="259"/>
        <v>0</v>
      </c>
      <c r="L144" s="29">
        <f t="shared" si="259"/>
        <v>0</v>
      </c>
      <c r="M144" s="29">
        <f t="shared" si="259"/>
        <v>2</v>
      </c>
      <c r="N144" s="29">
        <f t="shared" si="259"/>
        <v>0</v>
      </c>
      <c r="O144" s="29">
        <f t="shared" si="259"/>
        <v>0</v>
      </c>
      <c r="P144" s="29">
        <f t="shared" si="259"/>
        <v>0</v>
      </c>
      <c r="Q144" s="29">
        <f t="shared" si="259"/>
        <v>0</v>
      </c>
      <c r="R144" s="29">
        <f t="shared" si="259"/>
        <v>0</v>
      </c>
      <c r="S144" s="29">
        <f t="shared" si="259"/>
        <v>15</v>
      </c>
      <c r="T144" s="29">
        <f t="shared" si="259"/>
        <v>0</v>
      </c>
      <c r="U144" s="29">
        <f t="shared" si="259"/>
        <v>187</v>
      </c>
      <c r="V144" s="29">
        <f t="shared" si="259"/>
        <v>0</v>
      </c>
      <c r="W144" s="29">
        <f t="shared" si="259"/>
        <v>0</v>
      </c>
      <c r="X144" s="29">
        <f t="shared" si="259"/>
        <v>0</v>
      </c>
      <c r="Y144" s="31"/>
    </row>
    <row r="145" spans="1:25" s="75" customFormat="1" ht="27" customHeight="1">
      <c r="A145" s="71"/>
      <c r="B145" s="100" t="s">
        <v>240</v>
      </c>
      <c r="C145" s="72" t="s">
        <v>194</v>
      </c>
      <c r="D145" s="73">
        <f>D146+D149</f>
        <v>204</v>
      </c>
      <c r="E145" s="73">
        <f t="shared" ref="E145:X145" si="260">E146+E149</f>
        <v>0</v>
      </c>
      <c r="F145" s="74">
        <f t="shared" si="260"/>
        <v>0</v>
      </c>
      <c r="G145" s="73">
        <f t="shared" si="260"/>
        <v>0</v>
      </c>
      <c r="H145" s="73">
        <f t="shared" si="260"/>
        <v>0</v>
      </c>
      <c r="I145" s="73">
        <f t="shared" si="260"/>
        <v>0</v>
      </c>
      <c r="J145" s="73">
        <f t="shared" si="260"/>
        <v>2</v>
      </c>
      <c r="K145" s="73">
        <f t="shared" si="260"/>
        <v>0</v>
      </c>
      <c r="L145" s="73">
        <f t="shared" si="260"/>
        <v>0</v>
      </c>
      <c r="M145" s="73">
        <f t="shared" si="260"/>
        <v>2</v>
      </c>
      <c r="N145" s="73">
        <f t="shared" si="260"/>
        <v>0</v>
      </c>
      <c r="O145" s="73">
        <f t="shared" si="260"/>
        <v>0</v>
      </c>
      <c r="P145" s="73">
        <f t="shared" si="260"/>
        <v>0</v>
      </c>
      <c r="Q145" s="73">
        <f t="shared" si="260"/>
        <v>0</v>
      </c>
      <c r="R145" s="73">
        <f t="shared" si="260"/>
        <v>0</v>
      </c>
      <c r="S145" s="73">
        <f t="shared" si="260"/>
        <v>15</v>
      </c>
      <c r="T145" s="73">
        <f t="shared" si="260"/>
        <v>0</v>
      </c>
      <c r="U145" s="73">
        <f t="shared" si="260"/>
        <v>187</v>
      </c>
      <c r="V145" s="73">
        <f t="shared" si="260"/>
        <v>0</v>
      </c>
      <c r="W145" s="73">
        <f t="shared" si="260"/>
        <v>0</v>
      </c>
      <c r="X145" s="73">
        <f t="shared" si="260"/>
        <v>0</v>
      </c>
      <c r="Y145" s="71"/>
    </row>
    <row r="146" spans="1:25" s="79" customFormat="1" ht="42" customHeight="1">
      <c r="A146" s="76">
        <v>1</v>
      </c>
      <c r="B146" s="77" t="s">
        <v>209</v>
      </c>
      <c r="C146" s="78" t="s">
        <v>210</v>
      </c>
      <c r="D146" s="59">
        <f>D147</f>
        <v>187</v>
      </c>
      <c r="E146" s="59">
        <f t="shared" ref="E146:T147" si="261">E147</f>
        <v>0</v>
      </c>
      <c r="F146" s="60">
        <f t="shared" si="261"/>
        <v>0</v>
      </c>
      <c r="G146" s="59">
        <f t="shared" si="261"/>
        <v>0</v>
      </c>
      <c r="H146" s="59">
        <f t="shared" si="261"/>
        <v>0</v>
      </c>
      <c r="I146" s="59">
        <f t="shared" si="261"/>
        <v>0</v>
      </c>
      <c r="J146" s="59">
        <f t="shared" si="261"/>
        <v>0</v>
      </c>
      <c r="K146" s="59">
        <f t="shared" si="261"/>
        <v>0</v>
      </c>
      <c r="L146" s="59">
        <f t="shared" si="261"/>
        <v>0</v>
      </c>
      <c r="M146" s="59">
        <f t="shared" si="261"/>
        <v>0</v>
      </c>
      <c r="N146" s="59">
        <f t="shared" si="261"/>
        <v>0</v>
      </c>
      <c r="O146" s="59">
        <f t="shared" si="261"/>
        <v>0</v>
      </c>
      <c r="P146" s="59">
        <f t="shared" si="261"/>
        <v>0</v>
      </c>
      <c r="Q146" s="59">
        <f t="shared" si="261"/>
        <v>0</v>
      </c>
      <c r="R146" s="59">
        <f t="shared" si="261"/>
        <v>0</v>
      </c>
      <c r="S146" s="59">
        <f t="shared" si="261"/>
        <v>0</v>
      </c>
      <c r="T146" s="59">
        <f t="shared" si="261"/>
        <v>0</v>
      </c>
      <c r="U146" s="59">
        <f t="shared" ref="U146:X147" si="262">U147</f>
        <v>187</v>
      </c>
      <c r="V146" s="59">
        <f t="shared" si="262"/>
        <v>0</v>
      </c>
      <c r="W146" s="59">
        <f t="shared" si="262"/>
        <v>0</v>
      </c>
      <c r="X146" s="59">
        <f t="shared" si="262"/>
        <v>0</v>
      </c>
      <c r="Y146" s="76"/>
    </row>
    <row r="147" spans="1:25" s="3" customFormat="1" ht="50.25" customHeight="1">
      <c r="A147" s="82"/>
      <c r="B147" s="83" t="s">
        <v>265</v>
      </c>
      <c r="C147" s="84"/>
      <c r="D147" s="43">
        <f>D148</f>
        <v>187</v>
      </c>
      <c r="E147" s="43">
        <f t="shared" si="261"/>
        <v>0</v>
      </c>
      <c r="F147" s="90">
        <f t="shared" si="261"/>
        <v>0</v>
      </c>
      <c r="G147" s="43">
        <f t="shared" si="261"/>
        <v>0</v>
      </c>
      <c r="H147" s="43">
        <f t="shared" si="261"/>
        <v>0</v>
      </c>
      <c r="I147" s="43">
        <f t="shared" si="261"/>
        <v>0</v>
      </c>
      <c r="J147" s="43">
        <f t="shared" si="261"/>
        <v>0</v>
      </c>
      <c r="K147" s="43">
        <f t="shared" si="261"/>
        <v>0</v>
      </c>
      <c r="L147" s="43">
        <f t="shared" si="261"/>
        <v>0</v>
      </c>
      <c r="M147" s="43">
        <f t="shared" si="261"/>
        <v>0</v>
      </c>
      <c r="N147" s="43">
        <f t="shared" si="261"/>
        <v>0</v>
      </c>
      <c r="O147" s="43">
        <f t="shared" si="261"/>
        <v>0</v>
      </c>
      <c r="P147" s="43">
        <f t="shared" si="261"/>
        <v>0</v>
      </c>
      <c r="Q147" s="43">
        <f t="shared" si="261"/>
        <v>0</v>
      </c>
      <c r="R147" s="43">
        <f t="shared" si="261"/>
        <v>0</v>
      </c>
      <c r="S147" s="43">
        <f t="shared" si="261"/>
        <v>0</v>
      </c>
      <c r="T147" s="43">
        <f t="shared" si="261"/>
        <v>0</v>
      </c>
      <c r="U147" s="43">
        <f t="shared" si="262"/>
        <v>187</v>
      </c>
      <c r="V147" s="43">
        <f t="shared" si="262"/>
        <v>0</v>
      </c>
      <c r="W147" s="43">
        <f t="shared" si="262"/>
        <v>0</v>
      </c>
      <c r="X147" s="43">
        <f t="shared" si="262"/>
        <v>0</v>
      </c>
      <c r="Y147" s="82"/>
    </row>
    <row r="148" spans="1:25" s="104" customFormat="1" ht="61.5" customHeight="1">
      <c r="A148" s="101"/>
      <c r="B148" s="102" t="s">
        <v>212</v>
      </c>
      <c r="C148" s="103"/>
      <c r="D148" s="93">
        <f>E148+J148+N148+O148+SUM(R148:V148)</f>
        <v>187</v>
      </c>
      <c r="E148" s="94">
        <f>SUM(F148:I148)</f>
        <v>0</v>
      </c>
      <c r="F148" s="95">
        <f>ROUND((F301*15%),-0.1)</f>
        <v>0</v>
      </c>
      <c r="G148" s="96">
        <f t="shared" ref="G148:X148" si="263">ROUND((G301*15%),-0.1)</f>
        <v>0</v>
      </c>
      <c r="H148" s="96">
        <f t="shared" si="263"/>
        <v>0</v>
      </c>
      <c r="I148" s="96">
        <f t="shared" si="263"/>
        <v>0</v>
      </c>
      <c r="J148" s="94">
        <f t="shared" ref="J148" si="264">SUM(K148:M148)</f>
        <v>0</v>
      </c>
      <c r="K148" s="96">
        <f t="shared" si="263"/>
        <v>0</v>
      </c>
      <c r="L148" s="96">
        <f t="shared" si="263"/>
        <v>0</v>
      </c>
      <c r="M148" s="96">
        <f t="shared" si="263"/>
        <v>0</v>
      </c>
      <c r="N148" s="96">
        <f t="shared" si="263"/>
        <v>0</v>
      </c>
      <c r="O148" s="94">
        <f t="shared" ref="O148" si="265">SUM(P148:Q148)</f>
        <v>0</v>
      </c>
      <c r="P148" s="96">
        <f t="shared" si="263"/>
        <v>0</v>
      </c>
      <c r="Q148" s="96">
        <f t="shared" si="263"/>
        <v>0</v>
      </c>
      <c r="R148" s="96">
        <f t="shared" si="263"/>
        <v>0</v>
      </c>
      <c r="S148" s="96">
        <f t="shared" si="263"/>
        <v>0</v>
      </c>
      <c r="T148" s="96">
        <f t="shared" si="263"/>
        <v>0</v>
      </c>
      <c r="U148" s="96">
        <f t="shared" si="263"/>
        <v>187</v>
      </c>
      <c r="V148" s="94">
        <f t="shared" ref="V148" si="266">SUM(W148:X148)</f>
        <v>0</v>
      </c>
      <c r="W148" s="96">
        <f t="shared" si="263"/>
        <v>0</v>
      </c>
      <c r="X148" s="96">
        <f t="shared" si="263"/>
        <v>0</v>
      </c>
      <c r="Y148" s="101"/>
    </row>
    <row r="149" spans="1:25" s="79" customFormat="1" ht="52.5" customHeight="1">
      <c r="A149" s="76">
        <v>2</v>
      </c>
      <c r="B149" s="77" t="s">
        <v>213</v>
      </c>
      <c r="C149" s="78" t="s">
        <v>214</v>
      </c>
      <c r="D149" s="59">
        <f>D150</f>
        <v>17</v>
      </c>
      <c r="E149" s="59">
        <f t="shared" ref="E149:T150" si="267">E150</f>
        <v>0</v>
      </c>
      <c r="F149" s="60">
        <f t="shared" si="267"/>
        <v>0</v>
      </c>
      <c r="G149" s="59">
        <f t="shared" si="267"/>
        <v>0</v>
      </c>
      <c r="H149" s="59">
        <f t="shared" si="267"/>
        <v>0</v>
      </c>
      <c r="I149" s="59">
        <f t="shared" si="267"/>
        <v>0</v>
      </c>
      <c r="J149" s="59">
        <f t="shared" si="267"/>
        <v>2</v>
      </c>
      <c r="K149" s="59">
        <f t="shared" si="267"/>
        <v>0</v>
      </c>
      <c r="L149" s="59">
        <f t="shared" si="267"/>
        <v>0</v>
      </c>
      <c r="M149" s="59">
        <f t="shared" si="267"/>
        <v>2</v>
      </c>
      <c r="N149" s="59">
        <f t="shared" si="267"/>
        <v>0</v>
      </c>
      <c r="O149" s="59">
        <f t="shared" si="267"/>
        <v>0</v>
      </c>
      <c r="P149" s="59">
        <f t="shared" si="267"/>
        <v>0</v>
      </c>
      <c r="Q149" s="59">
        <f t="shared" si="267"/>
        <v>0</v>
      </c>
      <c r="R149" s="59">
        <f t="shared" si="267"/>
        <v>0</v>
      </c>
      <c r="S149" s="59">
        <f t="shared" si="267"/>
        <v>15</v>
      </c>
      <c r="T149" s="59">
        <f t="shared" si="267"/>
        <v>0</v>
      </c>
      <c r="U149" s="59">
        <f t="shared" ref="U149:X150" si="268">U150</f>
        <v>0</v>
      </c>
      <c r="V149" s="59">
        <f t="shared" si="268"/>
        <v>0</v>
      </c>
      <c r="W149" s="59">
        <f t="shared" si="268"/>
        <v>0</v>
      </c>
      <c r="X149" s="59">
        <f t="shared" si="268"/>
        <v>0</v>
      </c>
      <c r="Y149" s="76"/>
    </row>
    <row r="150" spans="1:25" s="3" customFormat="1" ht="41.25" customHeight="1">
      <c r="A150" s="82"/>
      <c r="B150" s="83" t="s">
        <v>215</v>
      </c>
      <c r="C150" s="84"/>
      <c r="D150" s="43">
        <f>D151</f>
        <v>17</v>
      </c>
      <c r="E150" s="43">
        <f t="shared" si="267"/>
        <v>0</v>
      </c>
      <c r="F150" s="90">
        <f t="shared" si="267"/>
        <v>0</v>
      </c>
      <c r="G150" s="43">
        <f t="shared" si="267"/>
        <v>0</v>
      </c>
      <c r="H150" s="43">
        <f t="shared" si="267"/>
        <v>0</v>
      </c>
      <c r="I150" s="43">
        <f t="shared" si="267"/>
        <v>0</v>
      </c>
      <c r="J150" s="43">
        <f t="shared" si="267"/>
        <v>2</v>
      </c>
      <c r="K150" s="43">
        <f t="shared" si="267"/>
        <v>0</v>
      </c>
      <c r="L150" s="43">
        <f t="shared" si="267"/>
        <v>0</v>
      </c>
      <c r="M150" s="43">
        <f t="shared" si="267"/>
        <v>2</v>
      </c>
      <c r="N150" s="43">
        <f t="shared" si="267"/>
        <v>0</v>
      </c>
      <c r="O150" s="43">
        <f t="shared" si="267"/>
        <v>0</v>
      </c>
      <c r="P150" s="43">
        <f t="shared" si="267"/>
        <v>0</v>
      </c>
      <c r="Q150" s="43">
        <f t="shared" si="267"/>
        <v>0</v>
      </c>
      <c r="R150" s="43">
        <f t="shared" si="267"/>
        <v>0</v>
      </c>
      <c r="S150" s="43">
        <f t="shared" si="267"/>
        <v>15</v>
      </c>
      <c r="T150" s="43">
        <f t="shared" si="267"/>
        <v>0</v>
      </c>
      <c r="U150" s="43">
        <f t="shared" si="268"/>
        <v>0</v>
      </c>
      <c r="V150" s="43">
        <f t="shared" si="268"/>
        <v>0</v>
      </c>
      <c r="W150" s="43">
        <f t="shared" si="268"/>
        <v>0</v>
      </c>
      <c r="X150" s="43">
        <f t="shared" si="268"/>
        <v>0</v>
      </c>
      <c r="Y150" s="82"/>
    </row>
    <row r="151" spans="1:25" s="104" customFormat="1" ht="55.5" customHeight="1">
      <c r="A151" s="101"/>
      <c r="B151" s="102" t="s">
        <v>216</v>
      </c>
      <c r="C151" s="103"/>
      <c r="D151" s="93">
        <f>E151+J151+N151+O151+SUM(R151:V151)</f>
        <v>17</v>
      </c>
      <c r="E151" s="94">
        <f>SUM(F151:I151)</f>
        <v>0</v>
      </c>
      <c r="F151" s="95">
        <f>ROUND((F304*15%),-0.1)</f>
        <v>0</v>
      </c>
      <c r="G151" s="96">
        <f t="shared" ref="G151:X151" si="269">ROUND((G304*15%),-0.1)</f>
        <v>0</v>
      </c>
      <c r="H151" s="96">
        <f t="shared" si="269"/>
        <v>0</v>
      </c>
      <c r="I151" s="96">
        <f t="shared" si="269"/>
        <v>0</v>
      </c>
      <c r="J151" s="94">
        <f t="shared" ref="J151" si="270">SUM(K151:M151)</f>
        <v>2</v>
      </c>
      <c r="K151" s="96">
        <f t="shared" si="269"/>
        <v>0</v>
      </c>
      <c r="L151" s="96">
        <f t="shared" si="269"/>
        <v>0</v>
      </c>
      <c r="M151" s="96">
        <f t="shared" si="269"/>
        <v>2</v>
      </c>
      <c r="N151" s="96">
        <f t="shared" si="269"/>
        <v>0</v>
      </c>
      <c r="O151" s="94">
        <f t="shared" ref="O151" si="271">SUM(P151:Q151)</f>
        <v>0</v>
      </c>
      <c r="P151" s="96">
        <f t="shared" si="269"/>
        <v>0</v>
      </c>
      <c r="Q151" s="96">
        <f t="shared" si="269"/>
        <v>0</v>
      </c>
      <c r="R151" s="96">
        <f t="shared" si="269"/>
        <v>0</v>
      </c>
      <c r="S151" s="96">
        <f t="shared" si="269"/>
        <v>15</v>
      </c>
      <c r="T151" s="96">
        <f t="shared" si="269"/>
        <v>0</v>
      </c>
      <c r="U151" s="96">
        <f t="shared" si="269"/>
        <v>0</v>
      </c>
      <c r="V151" s="94">
        <f t="shared" ref="V151" si="272">SUM(W151:X151)</f>
        <v>0</v>
      </c>
      <c r="W151" s="96">
        <f t="shared" si="269"/>
        <v>0</v>
      </c>
      <c r="X151" s="96">
        <f t="shared" si="269"/>
        <v>0</v>
      </c>
      <c r="Y151" s="101"/>
    </row>
    <row r="152" spans="1:25" s="32" customFormat="1" ht="39" hidden="1" customHeight="1">
      <c r="A152" s="31" t="s">
        <v>266</v>
      </c>
      <c r="B152" s="31" t="s">
        <v>267</v>
      </c>
      <c r="C152" s="28"/>
      <c r="D152" s="29">
        <f>D153</f>
        <v>0</v>
      </c>
      <c r="E152" s="29">
        <f t="shared" ref="E152:T154" si="273">E153</f>
        <v>0</v>
      </c>
      <c r="F152" s="30">
        <f t="shared" si="273"/>
        <v>0</v>
      </c>
      <c r="G152" s="29">
        <f t="shared" si="273"/>
        <v>0</v>
      </c>
      <c r="H152" s="29">
        <f t="shared" si="273"/>
        <v>0</v>
      </c>
      <c r="I152" s="29">
        <f t="shared" si="273"/>
        <v>0</v>
      </c>
      <c r="J152" s="29">
        <f t="shared" si="273"/>
        <v>0</v>
      </c>
      <c r="K152" s="29">
        <f t="shared" si="273"/>
        <v>0</v>
      </c>
      <c r="L152" s="29">
        <f t="shared" si="273"/>
        <v>0</v>
      </c>
      <c r="M152" s="29">
        <f t="shared" si="273"/>
        <v>0</v>
      </c>
      <c r="N152" s="29">
        <f t="shared" si="273"/>
        <v>0</v>
      </c>
      <c r="O152" s="29">
        <f t="shared" si="273"/>
        <v>0</v>
      </c>
      <c r="P152" s="29">
        <f t="shared" si="273"/>
        <v>0</v>
      </c>
      <c r="Q152" s="29">
        <f t="shared" si="273"/>
        <v>0</v>
      </c>
      <c r="R152" s="29">
        <f t="shared" si="273"/>
        <v>0</v>
      </c>
      <c r="S152" s="29">
        <f t="shared" si="273"/>
        <v>0</v>
      </c>
      <c r="T152" s="29">
        <f t="shared" si="273"/>
        <v>0</v>
      </c>
      <c r="U152" s="29">
        <f t="shared" ref="U152:X154" si="274">U153</f>
        <v>0</v>
      </c>
      <c r="V152" s="29">
        <f t="shared" si="274"/>
        <v>0</v>
      </c>
      <c r="W152" s="29">
        <f t="shared" si="274"/>
        <v>0</v>
      </c>
      <c r="X152" s="29">
        <f t="shared" si="274"/>
        <v>0</v>
      </c>
      <c r="Y152" s="31"/>
    </row>
    <row r="153" spans="1:25" s="75" customFormat="1" ht="33.75" hidden="1" customHeight="1">
      <c r="A153" s="71">
        <v>1</v>
      </c>
      <c r="B153" s="71" t="s">
        <v>223</v>
      </c>
      <c r="C153" s="72" t="s">
        <v>176</v>
      </c>
      <c r="D153" s="73">
        <f>D154</f>
        <v>0</v>
      </c>
      <c r="E153" s="73">
        <f t="shared" si="273"/>
        <v>0</v>
      </c>
      <c r="F153" s="74">
        <f t="shared" si="273"/>
        <v>0</v>
      </c>
      <c r="G153" s="73">
        <f t="shared" si="273"/>
        <v>0</v>
      </c>
      <c r="H153" s="73">
        <f t="shared" si="273"/>
        <v>0</v>
      </c>
      <c r="I153" s="73">
        <f t="shared" si="273"/>
        <v>0</v>
      </c>
      <c r="J153" s="73">
        <f t="shared" si="273"/>
        <v>0</v>
      </c>
      <c r="K153" s="73">
        <f t="shared" si="273"/>
        <v>0</v>
      </c>
      <c r="L153" s="73">
        <f t="shared" si="273"/>
        <v>0</v>
      </c>
      <c r="M153" s="73">
        <f t="shared" si="273"/>
        <v>0</v>
      </c>
      <c r="N153" s="73">
        <f t="shared" si="273"/>
        <v>0</v>
      </c>
      <c r="O153" s="73">
        <f t="shared" si="273"/>
        <v>0</v>
      </c>
      <c r="P153" s="73">
        <f t="shared" si="273"/>
        <v>0</v>
      </c>
      <c r="Q153" s="73">
        <f t="shared" si="273"/>
        <v>0</v>
      </c>
      <c r="R153" s="73">
        <f t="shared" si="273"/>
        <v>0</v>
      </c>
      <c r="S153" s="73">
        <f t="shared" si="273"/>
        <v>0</v>
      </c>
      <c r="T153" s="73">
        <f t="shared" si="273"/>
        <v>0</v>
      </c>
      <c r="U153" s="73">
        <f t="shared" si="274"/>
        <v>0</v>
      </c>
      <c r="V153" s="73">
        <f t="shared" si="274"/>
        <v>0</v>
      </c>
      <c r="W153" s="73">
        <f t="shared" si="274"/>
        <v>0</v>
      </c>
      <c r="X153" s="73">
        <f t="shared" si="274"/>
        <v>0</v>
      </c>
      <c r="Y153" s="71"/>
    </row>
    <row r="154" spans="1:25" s="79" customFormat="1" ht="75" hidden="1" customHeight="1">
      <c r="A154" s="76"/>
      <c r="B154" s="77" t="s">
        <v>191</v>
      </c>
      <c r="C154" s="78" t="s">
        <v>192</v>
      </c>
      <c r="D154" s="59">
        <f>D155</f>
        <v>0</v>
      </c>
      <c r="E154" s="59">
        <f t="shared" si="273"/>
        <v>0</v>
      </c>
      <c r="F154" s="60">
        <f t="shared" si="273"/>
        <v>0</v>
      </c>
      <c r="G154" s="59">
        <f t="shared" si="273"/>
        <v>0</v>
      </c>
      <c r="H154" s="59">
        <f t="shared" si="273"/>
        <v>0</v>
      </c>
      <c r="I154" s="59">
        <f t="shared" si="273"/>
        <v>0</v>
      </c>
      <c r="J154" s="59">
        <f t="shared" si="273"/>
        <v>0</v>
      </c>
      <c r="K154" s="59">
        <f t="shared" si="273"/>
        <v>0</v>
      </c>
      <c r="L154" s="59">
        <f t="shared" si="273"/>
        <v>0</v>
      </c>
      <c r="M154" s="59">
        <f t="shared" si="273"/>
        <v>0</v>
      </c>
      <c r="N154" s="59">
        <f t="shared" si="273"/>
        <v>0</v>
      </c>
      <c r="O154" s="59">
        <f t="shared" si="273"/>
        <v>0</v>
      </c>
      <c r="P154" s="59">
        <f t="shared" si="273"/>
        <v>0</v>
      </c>
      <c r="Q154" s="59">
        <f t="shared" si="273"/>
        <v>0</v>
      </c>
      <c r="R154" s="59">
        <f t="shared" si="273"/>
        <v>0</v>
      </c>
      <c r="S154" s="59">
        <f t="shared" si="273"/>
        <v>0</v>
      </c>
      <c r="T154" s="59">
        <f t="shared" si="273"/>
        <v>0</v>
      </c>
      <c r="U154" s="59">
        <f t="shared" si="274"/>
        <v>0</v>
      </c>
      <c r="V154" s="59">
        <f t="shared" si="274"/>
        <v>0</v>
      </c>
      <c r="W154" s="59">
        <f t="shared" si="274"/>
        <v>0</v>
      </c>
      <c r="X154" s="59">
        <f t="shared" si="274"/>
        <v>0</v>
      </c>
      <c r="Y154" s="76"/>
    </row>
    <row r="155" spans="1:25" s="99" customFormat="1" ht="42" hidden="1" customHeight="1">
      <c r="A155" s="97"/>
      <c r="B155" s="42" t="s">
        <v>234</v>
      </c>
      <c r="C155" s="98"/>
      <c r="D155" s="43">
        <f>E155+J155+N155+O155+SUM(R155:V155)</f>
        <v>0</v>
      </c>
      <c r="E155" s="44">
        <f>SUM(F155:I155)</f>
        <v>0</v>
      </c>
      <c r="F155" s="47"/>
      <c r="G155" s="48"/>
      <c r="H155" s="48"/>
      <c r="I155" s="48"/>
      <c r="J155" s="44">
        <f t="shared" ref="J155" si="275">SUM(K155:M155)</f>
        <v>0</v>
      </c>
      <c r="K155" s="48"/>
      <c r="L155" s="48"/>
      <c r="M155" s="48"/>
      <c r="N155" s="48"/>
      <c r="O155" s="44">
        <f t="shared" ref="O155" si="276">SUM(P155:Q155)</f>
        <v>0</v>
      </c>
      <c r="P155" s="48"/>
      <c r="Q155" s="48"/>
      <c r="R155" s="48"/>
      <c r="S155" s="48"/>
      <c r="T155" s="48"/>
      <c r="U155" s="48"/>
      <c r="V155" s="44">
        <f t="shared" ref="V155" si="277">SUM(W155:X155)</f>
        <v>0</v>
      </c>
      <c r="W155" s="48"/>
      <c r="X155" s="48"/>
      <c r="Y155" s="97"/>
    </row>
    <row r="156" spans="1:25" s="32" customFormat="1" ht="41.25" hidden="1" customHeight="1">
      <c r="A156" s="31" t="s">
        <v>268</v>
      </c>
      <c r="B156" s="31" t="s">
        <v>269</v>
      </c>
      <c r="C156" s="28"/>
      <c r="D156" s="29">
        <f>D157</f>
        <v>0</v>
      </c>
      <c r="E156" s="29">
        <f t="shared" ref="E156:X156" si="278">E157</f>
        <v>0</v>
      </c>
      <c r="F156" s="30">
        <f t="shared" si="278"/>
        <v>0</v>
      </c>
      <c r="G156" s="29">
        <f t="shared" si="278"/>
        <v>0</v>
      </c>
      <c r="H156" s="29">
        <f t="shared" si="278"/>
        <v>0</v>
      </c>
      <c r="I156" s="29">
        <f t="shared" si="278"/>
        <v>0</v>
      </c>
      <c r="J156" s="29">
        <f t="shared" si="278"/>
        <v>0</v>
      </c>
      <c r="K156" s="29">
        <f t="shared" si="278"/>
        <v>0</v>
      </c>
      <c r="L156" s="29">
        <f t="shared" si="278"/>
        <v>0</v>
      </c>
      <c r="M156" s="29">
        <f t="shared" si="278"/>
        <v>0</v>
      </c>
      <c r="N156" s="29">
        <f t="shared" si="278"/>
        <v>0</v>
      </c>
      <c r="O156" s="29">
        <f t="shared" si="278"/>
        <v>0</v>
      </c>
      <c r="P156" s="29">
        <f t="shared" si="278"/>
        <v>0</v>
      </c>
      <c r="Q156" s="29">
        <f t="shared" si="278"/>
        <v>0</v>
      </c>
      <c r="R156" s="29">
        <f t="shared" si="278"/>
        <v>0</v>
      </c>
      <c r="S156" s="29">
        <f t="shared" si="278"/>
        <v>0</v>
      </c>
      <c r="T156" s="29">
        <f t="shared" si="278"/>
        <v>0</v>
      </c>
      <c r="U156" s="29">
        <f t="shared" si="278"/>
        <v>0</v>
      </c>
      <c r="V156" s="29">
        <f t="shared" si="278"/>
        <v>0</v>
      </c>
      <c r="W156" s="29">
        <f t="shared" si="278"/>
        <v>0</v>
      </c>
      <c r="X156" s="29">
        <f t="shared" si="278"/>
        <v>0</v>
      </c>
      <c r="Y156" s="31"/>
    </row>
    <row r="157" spans="1:25" s="75" customFormat="1" ht="33" hidden="1" customHeight="1">
      <c r="A157" s="71"/>
      <c r="B157" s="71" t="s">
        <v>223</v>
      </c>
      <c r="C157" s="72" t="s">
        <v>176</v>
      </c>
      <c r="D157" s="73">
        <f>D158+D161</f>
        <v>0</v>
      </c>
      <c r="E157" s="73">
        <f t="shared" ref="E157:X157" si="279">E158+E161</f>
        <v>0</v>
      </c>
      <c r="F157" s="74">
        <f t="shared" si="279"/>
        <v>0</v>
      </c>
      <c r="G157" s="73">
        <f t="shared" si="279"/>
        <v>0</v>
      </c>
      <c r="H157" s="73">
        <f t="shared" si="279"/>
        <v>0</v>
      </c>
      <c r="I157" s="73">
        <f t="shared" si="279"/>
        <v>0</v>
      </c>
      <c r="J157" s="73">
        <f t="shared" si="279"/>
        <v>0</v>
      </c>
      <c r="K157" s="73">
        <f t="shared" si="279"/>
        <v>0</v>
      </c>
      <c r="L157" s="73">
        <f t="shared" si="279"/>
        <v>0</v>
      </c>
      <c r="M157" s="73">
        <f t="shared" si="279"/>
        <v>0</v>
      </c>
      <c r="N157" s="73">
        <f t="shared" si="279"/>
        <v>0</v>
      </c>
      <c r="O157" s="73">
        <f t="shared" si="279"/>
        <v>0</v>
      </c>
      <c r="P157" s="73">
        <f t="shared" si="279"/>
        <v>0</v>
      </c>
      <c r="Q157" s="73">
        <f t="shared" si="279"/>
        <v>0</v>
      </c>
      <c r="R157" s="73">
        <f t="shared" si="279"/>
        <v>0</v>
      </c>
      <c r="S157" s="73">
        <f t="shared" si="279"/>
        <v>0</v>
      </c>
      <c r="T157" s="73">
        <f t="shared" si="279"/>
        <v>0</v>
      </c>
      <c r="U157" s="73">
        <f t="shared" si="279"/>
        <v>0</v>
      </c>
      <c r="V157" s="73">
        <f t="shared" si="279"/>
        <v>0</v>
      </c>
      <c r="W157" s="73">
        <f t="shared" si="279"/>
        <v>0</v>
      </c>
      <c r="X157" s="73">
        <f t="shared" si="279"/>
        <v>0</v>
      </c>
      <c r="Y157" s="71"/>
    </row>
    <row r="158" spans="1:25" s="79" customFormat="1" ht="90" hidden="1">
      <c r="A158" s="76">
        <v>1</v>
      </c>
      <c r="B158" s="77" t="s">
        <v>179</v>
      </c>
      <c r="C158" s="78" t="s">
        <v>180</v>
      </c>
      <c r="D158" s="59">
        <f>SUM(D159:D160)</f>
        <v>0</v>
      </c>
      <c r="E158" s="59">
        <f t="shared" ref="E158:X158" si="280">SUM(E159:E160)</f>
        <v>0</v>
      </c>
      <c r="F158" s="60">
        <f t="shared" si="280"/>
        <v>0</v>
      </c>
      <c r="G158" s="59">
        <f t="shared" si="280"/>
        <v>0</v>
      </c>
      <c r="H158" s="59">
        <f t="shared" si="280"/>
        <v>0</v>
      </c>
      <c r="I158" s="59">
        <f t="shared" si="280"/>
        <v>0</v>
      </c>
      <c r="J158" s="59">
        <f t="shared" si="280"/>
        <v>0</v>
      </c>
      <c r="K158" s="59">
        <f t="shared" si="280"/>
        <v>0</v>
      </c>
      <c r="L158" s="59">
        <f t="shared" si="280"/>
        <v>0</v>
      </c>
      <c r="M158" s="59">
        <f t="shared" si="280"/>
        <v>0</v>
      </c>
      <c r="N158" s="59">
        <f t="shared" si="280"/>
        <v>0</v>
      </c>
      <c r="O158" s="59">
        <f t="shared" si="280"/>
        <v>0</v>
      </c>
      <c r="P158" s="59">
        <f t="shared" si="280"/>
        <v>0</v>
      </c>
      <c r="Q158" s="59">
        <f t="shared" si="280"/>
        <v>0</v>
      </c>
      <c r="R158" s="59">
        <f t="shared" si="280"/>
        <v>0</v>
      </c>
      <c r="S158" s="59">
        <f t="shared" si="280"/>
        <v>0</v>
      </c>
      <c r="T158" s="59">
        <f t="shared" si="280"/>
        <v>0</v>
      </c>
      <c r="U158" s="59">
        <f t="shared" si="280"/>
        <v>0</v>
      </c>
      <c r="V158" s="59">
        <f t="shared" si="280"/>
        <v>0</v>
      </c>
      <c r="W158" s="59">
        <f t="shared" si="280"/>
        <v>0</v>
      </c>
      <c r="X158" s="59">
        <f t="shared" si="280"/>
        <v>0</v>
      </c>
      <c r="Y158" s="76"/>
    </row>
    <row r="159" spans="1:25" s="3" customFormat="1" ht="63" hidden="1">
      <c r="A159" s="80"/>
      <c r="B159" s="42" t="s">
        <v>270</v>
      </c>
      <c r="C159" s="81"/>
      <c r="D159" s="43">
        <f t="shared" ref="D159:D160" si="281">E159+J159+N159+O159+SUM(R159:V159)</f>
        <v>0</v>
      </c>
      <c r="E159" s="44">
        <f t="shared" ref="E159:E160" si="282">SUM(F159:I159)</f>
        <v>0</v>
      </c>
      <c r="F159" s="47"/>
      <c r="G159" s="48"/>
      <c r="H159" s="48"/>
      <c r="I159" s="48"/>
      <c r="J159" s="44">
        <f t="shared" ref="J159:J160" si="283">SUM(K159:M159)</f>
        <v>0</v>
      </c>
      <c r="K159" s="48"/>
      <c r="L159" s="48"/>
      <c r="M159" s="48"/>
      <c r="N159" s="48"/>
      <c r="O159" s="44">
        <f t="shared" ref="O159:O160" si="284">SUM(P159:Q159)</f>
        <v>0</v>
      </c>
      <c r="P159" s="48"/>
      <c r="Q159" s="48"/>
      <c r="R159" s="48"/>
      <c r="S159" s="48"/>
      <c r="T159" s="48"/>
      <c r="U159" s="48"/>
      <c r="V159" s="44">
        <f t="shared" ref="V159:V160" si="285">SUM(W159:X159)</f>
        <v>0</v>
      </c>
      <c r="W159" s="48"/>
      <c r="X159" s="48"/>
      <c r="Y159" s="83" t="s">
        <v>271</v>
      </c>
    </row>
    <row r="160" spans="1:25" s="3" customFormat="1" ht="15.75" hidden="1">
      <c r="A160" s="80"/>
      <c r="B160" s="42"/>
      <c r="C160" s="81"/>
      <c r="D160" s="43">
        <f t="shared" si="281"/>
        <v>0</v>
      </c>
      <c r="E160" s="44">
        <f t="shared" si="282"/>
        <v>0</v>
      </c>
      <c r="F160" s="47"/>
      <c r="G160" s="48"/>
      <c r="H160" s="48"/>
      <c r="I160" s="48"/>
      <c r="J160" s="44">
        <f t="shared" si="283"/>
        <v>0</v>
      </c>
      <c r="K160" s="48"/>
      <c r="L160" s="48"/>
      <c r="M160" s="48"/>
      <c r="N160" s="48"/>
      <c r="O160" s="44">
        <f t="shared" si="284"/>
        <v>0</v>
      </c>
      <c r="P160" s="48"/>
      <c r="Q160" s="48"/>
      <c r="R160" s="48"/>
      <c r="S160" s="48"/>
      <c r="T160" s="48"/>
      <c r="U160" s="48"/>
      <c r="V160" s="44">
        <f t="shared" si="285"/>
        <v>0</v>
      </c>
      <c r="W160" s="48"/>
      <c r="X160" s="48"/>
      <c r="Y160" s="80"/>
    </row>
    <row r="161" spans="1:25" s="79" customFormat="1" ht="77.25" hidden="1" customHeight="1">
      <c r="A161" s="76">
        <v>2</v>
      </c>
      <c r="B161" s="77" t="s">
        <v>191</v>
      </c>
      <c r="C161" s="78" t="s">
        <v>192</v>
      </c>
      <c r="D161" s="59">
        <f>SUM(D162:D163)</f>
        <v>0</v>
      </c>
      <c r="E161" s="59">
        <f t="shared" ref="E161:X161" si="286">SUM(E162:E163)</f>
        <v>0</v>
      </c>
      <c r="F161" s="60">
        <f t="shared" si="286"/>
        <v>0</v>
      </c>
      <c r="G161" s="59">
        <f t="shared" si="286"/>
        <v>0</v>
      </c>
      <c r="H161" s="59">
        <f t="shared" si="286"/>
        <v>0</v>
      </c>
      <c r="I161" s="59">
        <f t="shared" si="286"/>
        <v>0</v>
      </c>
      <c r="J161" s="59">
        <f t="shared" si="286"/>
        <v>0</v>
      </c>
      <c r="K161" s="59">
        <f t="shared" si="286"/>
        <v>0</v>
      </c>
      <c r="L161" s="59">
        <f t="shared" si="286"/>
        <v>0</v>
      </c>
      <c r="M161" s="59">
        <f t="shared" si="286"/>
        <v>0</v>
      </c>
      <c r="N161" s="59">
        <f t="shared" si="286"/>
        <v>0</v>
      </c>
      <c r="O161" s="59">
        <f t="shared" si="286"/>
        <v>0</v>
      </c>
      <c r="P161" s="59">
        <f t="shared" si="286"/>
        <v>0</v>
      </c>
      <c r="Q161" s="59">
        <f t="shared" si="286"/>
        <v>0</v>
      </c>
      <c r="R161" s="59">
        <f t="shared" si="286"/>
        <v>0</v>
      </c>
      <c r="S161" s="59">
        <f t="shared" si="286"/>
        <v>0</v>
      </c>
      <c r="T161" s="59">
        <f t="shared" si="286"/>
        <v>0</v>
      </c>
      <c r="U161" s="59">
        <f t="shared" si="286"/>
        <v>0</v>
      </c>
      <c r="V161" s="59">
        <f t="shared" si="286"/>
        <v>0</v>
      </c>
      <c r="W161" s="59">
        <f t="shared" si="286"/>
        <v>0</v>
      </c>
      <c r="X161" s="59">
        <f t="shared" si="286"/>
        <v>0</v>
      </c>
      <c r="Y161" s="76"/>
    </row>
    <row r="162" spans="1:25" s="3" customFormat="1" ht="54" hidden="1" customHeight="1">
      <c r="A162" s="80"/>
      <c r="B162" s="42" t="s">
        <v>237</v>
      </c>
      <c r="C162" s="81"/>
      <c r="D162" s="43">
        <f t="shared" ref="D162:D163" si="287">E162+J162+N162+O162+SUM(R162:V162)</f>
        <v>0</v>
      </c>
      <c r="E162" s="44">
        <f t="shared" ref="E162:E163" si="288">SUM(F162:I162)</f>
        <v>0</v>
      </c>
      <c r="F162" s="47"/>
      <c r="G162" s="48"/>
      <c r="H162" s="48"/>
      <c r="I162" s="48"/>
      <c r="J162" s="44">
        <f t="shared" ref="J162:J163" si="289">SUM(K162:M162)</f>
        <v>0</v>
      </c>
      <c r="K162" s="48"/>
      <c r="L162" s="48"/>
      <c r="M162" s="48"/>
      <c r="N162" s="48"/>
      <c r="O162" s="44">
        <f t="shared" ref="O162:O163" si="290">SUM(P162:Q162)</f>
        <v>0</v>
      </c>
      <c r="P162" s="48"/>
      <c r="Q162" s="48"/>
      <c r="R162" s="48"/>
      <c r="S162" s="48"/>
      <c r="T162" s="48"/>
      <c r="U162" s="48"/>
      <c r="V162" s="44">
        <f t="shared" ref="V162:V163" si="291">SUM(W162:X162)</f>
        <v>0</v>
      </c>
      <c r="W162" s="48"/>
      <c r="X162" s="48"/>
      <c r="Y162" s="80"/>
    </row>
    <row r="163" spans="1:25" s="3" customFormat="1" ht="45.75" hidden="1" customHeight="1">
      <c r="A163" s="80"/>
      <c r="B163" s="42" t="s">
        <v>234</v>
      </c>
      <c r="C163" s="81"/>
      <c r="D163" s="43">
        <f t="shared" si="287"/>
        <v>0</v>
      </c>
      <c r="E163" s="44">
        <f t="shared" si="288"/>
        <v>0</v>
      </c>
      <c r="F163" s="47"/>
      <c r="G163" s="48"/>
      <c r="H163" s="48"/>
      <c r="I163" s="48"/>
      <c r="J163" s="44">
        <f t="shared" si="289"/>
        <v>0</v>
      </c>
      <c r="K163" s="48"/>
      <c r="L163" s="48"/>
      <c r="M163" s="48"/>
      <c r="N163" s="48"/>
      <c r="O163" s="44">
        <f t="shared" si="290"/>
        <v>0</v>
      </c>
      <c r="P163" s="48"/>
      <c r="Q163" s="48"/>
      <c r="R163" s="48"/>
      <c r="S163" s="48"/>
      <c r="T163" s="48"/>
      <c r="U163" s="48"/>
      <c r="V163" s="44">
        <f t="shared" si="291"/>
        <v>0</v>
      </c>
      <c r="W163" s="48"/>
      <c r="X163" s="48"/>
      <c r="Y163" s="80"/>
    </row>
    <row r="164" spans="1:25" s="32" customFormat="1" ht="37.5" hidden="1" customHeight="1">
      <c r="A164" s="31" t="s">
        <v>272</v>
      </c>
      <c r="B164" s="31" t="s">
        <v>273</v>
      </c>
      <c r="C164" s="28"/>
      <c r="D164" s="29">
        <f>D165</f>
        <v>0</v>
      </c>
      <c r="E164" s="29">
        <f t="shared" ref="E164:T165" si="292">E165</f>
        <v>0</v>
      </c>
      <c r="F164" s="30">
        <f t="shared" si="292"/>
        <v>0</v>
      </c>
      <c r="G164" s="29">
        <f t="shared" si="292"/>
        <v>0</v>
      </c>
      <c r="H164" s="29">
        <f t="shared" si="292"/>
        <v>0</v>
      </c>
      <c r="I164" s="29">
        <f t="shared" si="292"/>
        <v>0</v>
      </c>
      <c r="J164" s="29">
        <f t="shared" si="292"/>
        <v>0</v>
      </c>
      <c r="K164" s="29">
        <f t="shared" si="292"/>
        <v>0</v>
      </c>
      <c r="L164" s="29">
        <f t="shared" si="292"/>
        <v>0</v>
      </c>
      <c r="M164" s="29">
        <f t="shared" si="292"/>
        <v>0</v>
      </c>
      <c r="N164" s="29">
        <f t="shared" si="292"/>
        <v>0</v>
      </c>
      <c r="O164" s="29">
        <f t="shared" si="292"/>
        <v>0</v>
      </c>
      <c r="P164" s="29">
        <f t="shared" si="292"/>
        <v>0</v>
      </c>
      <c r="Q164" s="29">
        <f t="shared" si="292"/>
        <v>0</v>
      </c>
      <c r="R164" s="29">
        <f t="shared" si="292"/>
        <v>0</v>
      </c>
      <c r="S164" s="29">
        <f t="shared" si="292"/>
        <v>0</v>
      </c>
      <c r="T164" s="29">
        <f t="shared" si="292"/>
        <v>0</v>
      </c>
      <c r="U164" s="29">
        <f t="shared" ref="U164:X165" si="293">U165</f>
        <v>0</v>
      </c>
      <c r="V164" s="29">
        <f t="shared" si="293"/>
        <v>0</v>
      </c>
      <c r="W164" s="29">
        <f t="shared" si="293"/>
        <v>0</v>
      </c>
      <c r="X164" s="29">
        <f t="shared" si="293"/>
        <v>0</v>
      </c>
      <c r="Y164" s="31"/>
    </row>
    <row r="165" spans="1:25" s="75" customFormat="1" ht="33.75" hidden="1" customHeight="1">
      <c r="A165" s="71"/>
      <c r="B165" s="71" t="s">
        <v>223</v>
      </c>
      <c r="C165" s="72" t="s">
        <v>176</v>
      </c>
      <c r="D165" s="73">
        <f>D166</f>
        <v>0</v>
      </c>
      <c r="E165" s="73">
        <f t="shared" si="292"/>
        <v>0</v>
      </c>
      <c r="F165" s="74">
        <f t="shared" si="292"/>
        <v>0</v>
      </c>
      <c r="G165" s="73">
        <f t="shared" si="292"/>
        <v>0</v>
      </c>
      <c r="H165" s="73">
        <f t="shared" si="292"/>
        <v>0</v>
      </c>
      <c r="I165" s="73">
        <f t="shared" si="292"/>
        <v>0</v>
      </c>
      <c r="J165" s="73">
        <f t="shared" si="292"/>
        <v>0</v>
      </c>
      <c r="K165" s="73">
        <f t="shared" si="292"/>
        <v>0</v>
      </c>
      <c r="L165" s="73">
        <f t="shared" si="292"/>
        <v>0</v>
      </c>
      <c r="M165" s="73">
        <f t="shared" si="292"/>
        <v>0</v>
      </c>
      <c r="N165" s="73">
        <f t="shared" si="292"/>
        <v>0</v>
      </c>
      <c r="O165" s="73">
        <f t="shared" si="292"/>
        <v>0</v>
      </c>
      <c r="P165" s="73">
        <f t="shared" si="292"/>
        <v>0</v>
      </c>
      <c r="Q165" s="73">
        <f t="shared" si="292"/>
        <v>0</v>
      </c>
      <c r="R165" s="73">
        <f t="shared" si="292"/>
        <v>0</v>
      </c>
      <c r="S165" s="73">
        <f t="shared" si="292"/>
        <v>0</v>
      </c>
      <c r="T165" s="73">
        <f t="shared" si="292"/>
        <v>0</v>
      </c>
      <c r="U165" s="73">
        <f t="shared" si="293"/>
        <v>0</v>
      </c>
      <c r="V165" s="73">
        <f t="shared" si="293"/>
        <v>0</v>
      </c>
      <c r="W165" s="73">
        <f t="shared" si="293"/>
        <v>0</v>
      </c>
      <c r="X165" s="73">
        <f t="shared" si="293"/>
        <v>0</v>
      </c>
      <c r="Y165" s="71"/>
    </row>
    <row r="166" spans="1:25" s="79" customFormat="1" ht="75" hidden="1" customHeight="1">
      <c r="A166" s="76"/>
      <c r="B166" s="77" t="s">
        <v>191</v>
      </c>
      <c r="C166" s="78" t="s">
        <v>192</v>
      </c>
      <c r="D166" s="59">
        <f>SUM(D167:D168)</f>
        <v>0</v>
      </c>
      <c r="E166" s="59">
        <f t="shared" ref="E166:X166" si="294">SUM(E167:E168)</f>
        <v>0</v>
      </c>
      <c r="F166" s="60">
        <f t="shared" si="294"/>
        <v>0</v>
      </c>
      <c r="G166" s="59">
        <f t="shared" si="294"/>
        <v>0</v>
      </c>
      <c r="H166" s="59">
        <f t="shared" si="294"/>
        <v>0</v>
      </c>
      <c r="I166" s="59">
        <f t="shared" si="294"/>
        <v>0</v>
      </c>
      <c r="J166" s="59">
        <f t="shared" si="294"/>
        <v>0</v>
      </c>
      <c r="K166" s="59">
        <f t="shared" si="294"/>
        <v>0</v>
      </c>
      <c r="L166" s="59">
        <f t="shared" si="294"/>
        <v>0</v>
      </c>
      <c r="M166" s="59">
        <f t="shared" si="294"/>
        <v>0</v>
      </c>
      <c r="N166" s="59">
        <f t="shared" si="294"/>
        <v>0</v>
      </c>
      <c r="O166" s="59">
        <f t="shared" si="294"/>
        <v>0</v>
      </c>
      <c r="P166" s="59">
        <f t="shared" si="294"/>
        <v>0</v>
      </c>
      <c r="Q166" s="59">
        <f t="shared" si="294"/>
        <v>0</v>
      </c>
      <c r="R166" s="59">
        <f t="shared" si="294"/>
        <v>0</v>
      </c>
      <c r="S166" s="59">
        <f t="shared" si="294"/>
        <v>0</v>
      </c>
      <c r="T166" s="59">
        <f t="shared" si="294"/>
        <v>0</v>
      </c>
      <c r="U166" s="59">
        <f t="shared" si="294"/>
        <v>0</v>
      </c>
      <c r="V166" s="59">
        <f t="shared" si="294"/>
        <v>0</v>
      </c>
      <c r="W166" s="59">
        <f t="shared" si="294"/>
        <v>0</v>
      </c>
      <c r="X166" s="59">
        <f t="shared" si="294"/>
        <v>0</v>
      </c>
      <c r="Y166" s="76"/>
    </row>
    <row r="167" spans="1:25" s="3" customFormat="1" ht="46.5" hidden="1" customHeight="1">
      <c r="A167" s="80"/>
      <c r="B167" s="42" t="s">
        <v>234</v>
      </c>
      <c r="C167" s="81"/>
      <c r="D167" s="43">
        <f t="shared" ref="D167:D168" si="295">E167+J167+N167+O167+SUM(R167:V167)</f>
        <v>0</v>
      </c>
      <c r="E167" s="44">
        <f>SUM(F167:I167)</f>
        <v>0</v>
      </c>
      <c r="F167" s="47"/>
      <c r="G167" s="48"/>
      <c r="H167" s="48"/>
      <c r="I167" s="48"/>
      <c r="J167" s="44">
        <f t="shared" ref="J167:J168" si="296">SUM(K167:M167)</f>
        <v>0</v>
      </c>
      <c r="K167" s="48"/>
      <c r="L167" s="48"/>
      <c r="M167" s="48"/>
      <c r="N167" s="48"/>
      <c r="O167" s="44">
        <f t="shared" ref="O167:O168" si="297">SUM(P167:Q167)</f>
        <v>0</v>
      </c>
      <c r="P167" s="48"/>
      <c r="Q167" s="48"/>
      <c r="R167" s="48"/>
      <c r="S167" s="48"/>
      <c r="T167" s="48"/>
      <c r="U167" s="48"/>
      <c r="V167" s="44">
        <f t="shared" ref="V167:V168" si="298">SUM(W167:X167)</f>
        <v>0</v>
      </c>
      <c r="W167" s="48"/>
      <c r="X167" s="48"/>
      <c r="Y167" s="80"/>
    </row>
    <row r="168" spans="1:25" s="3" customFormat="1" ht="15.75" hidden="1">
      <c r="A168" s="80"/>
      <c r="B168" s="42"/>
      <c r="C168" s="81"/>
      <c r="D168" s="43">
        <f t="shared" si="295"/>
        <v>0</v>
      </c>
      <c r="E168" s="44">
        <f t="shared" ref="E168" si="299">SUM(F168:I168)</f>
        <v>0</v>
      </c>
      <c r="F168" s="47"/>
      <c r="G168" s="48"/>
      <c r="H168" s="48"/>
      <c r="I168" s="48"/>
      <c r="J168" s="44">
        <f t="shared" si="296"/>
        <v>0</v>
      </c>
      <c r="K168" s="48"/>
      <c r="L168" s="48"/>
      <c r="M168" s="48"/>
      <c r="N168" s="48"/>
      <c r="O168" s="44">
        <f t="shared" si="297"/>
        <v>0</v>
      </c>
      <c r="P168" s="48"/>
      <c r="Q168" s="48"/>
      <c r="R168" s="48"/>
      <c r="S168" s="48"/>
      <c r="T168" s="48"/>
      <c r="U168" s="48"/>
      <c r="V168" s="44">
        <f t="shared" si="298"/>
        <v>0</v>
      </c>
      <c r="W168" s="48"/>
      <c r="X168" s="48"/>
      <c r="Y168" s="80"/>
    </row>
    <row r="169" spans="1:25" s="32" customFormat="1" ht="46.5" hidden="1" customHeight="1">
      <c r="A169" s="31" t="s">
        <v>274</v>
      </c>
      <c r="B169" s="31" t="s">
        <v>275</v>
      </c>
      <c r="C169" s="28"/>
      <c r="D169" s="29">
        <f>D170</f>
        <v>0</v>
      </c>
      <c r="E169" s="29">
        <f t="shared" ref="E169:T170" si="300">E170</f>
        <v>0</v>
      </c>
      <c r="F169" s="30">
        <f t="shared" si="300"/>
        <v>0</v>
      </c>
      <c r="G169" s="29">
        <f t="shared" si="300"/>
        <v>0</v>
      </c>
      <c r="H169" s="29">
        <f t="shared" si="300"/>
        <v>0</v>
      </c>
      <c r="I169" s="29">
        <f t="shared" si="300"/>
        <v>0</v>
      </c>
      <c r="J169" s="29">
        <f t="shared" si="300"/>
        <v>0</v>
      </c>
      <c r="K169" s="29">
        <f t="shared" si="300"/>
        <v>0</v>
      </c>
      <c r="L169" s="29">
        <f t="shared" si="300"/>
        <v>0</v>
      </c>
      <c r="M169" s="29">
        <f t="shared" si="300"/>
        <v>0</v>
      </c>
      <c r="N169" s="29">
        <f t="shared" si="300"/>
        <v>0</v>
      </c>
      <c r="O169" s="29">
        <f t="shared" si="300"/>
        <v>0</v>
      </c>
      <c r="P169" s="29">
        <f t="shared" si="300"/>
        <v>0</v>
      </c>
      <c r="Q169" s="29">
        <f t="shared" si="300"/>
        <v>0</v>
      </c>
      <c r="R169" s="29">
        <f t="shared" si="300"/>
        <v>0</v>
      </c>
      <c r="S169" s="29">
        <f t="shared" si="300"/>
        <v>0</v>
      </c>
      <c r="T169" s="29">
        <f t="shared" si="300"/>
        <v>0</v>
      </c>
      <c r="U169" s="29">
        <f t="shared" ref="U169:X170" si="301">U170</f>
        <v>0</v>
      </c>
      <c r="V169" s="29">
        <f t="shared" si="301"/>
        <v>0</v>
      </c>
      <c r="W169" s="29">
        <f t="shared" si="301"/>
        <v>0</v>
      </c>
      <c r="X169" s="29">
        <f t="shared" si="301"/>
        <v>0</v>
      </c>
      <c r="Y169" s="31"/>
    </row>
    <row r="170" spans="1:25" s="75" customFormat="1" ht="33" hidden="1" customHeight="1">
      <c r="A170" s="71"/>
      <c r="B170" s="71" t="s">
        <v>223</v>
      </c>
      <c r="C170" s="72" t="s">
        <v>176</v>
      </c>
      <c r="D170" s="73">
        <f>D171</f>
        <v>0</v>
      </c>
      <c r="E170" s="73">
        <f t="shared" si="300"/>
        <v>0</v>
      </c>
      <c r="F170" s="74">
        <f t="shared" si="300"/>
        <v>0</v>
      </c>
      <c r="G170" s="73">
        <f t="shared" si="300"/>
        <v>0</v>
      </c>
      <c r="H170" s="73">
        <f t="shared" si="300"/>
        <v>0</v>
      </c>
      <c r="I170" s="73">
        <f t="shared" si="300"/>
        <v>0</v>
      </c>
      <c r="J170" s="73">
        <f t="shared" si="300"/>
        <v>0</v>
      </c>
      <c r="K170" s="73">
        <f t="shared" si="300"/>
        <v>0</v>
      </c>
      <c r="L170" s="73">
        <f t="shared" si="300"/>
        <v>0</v>
      </c>
      <c r="M170" s="73">
        <f t="shared" si="300"/>
        <v>0</v>
      </c>
      <c r="N170" s="73">
        <f t="shared" si="300"/>
        <v>0</v>
      </c>
      <c r="O170" s="73">
        <f t="shared" si="300"/>
        <v>0</v>
      </c>
      <c r="P170" s="73">
        <f t="shared" si="300"/>
        <v>0</v>
      </c>
      <c r="Q170" s="73">
        <f t="shared" si="300"/>
        <v>0</v>
      </c>
      <c r="R170" s="73">
        <f t="shared" si="300"/>
        <v>0</v>
      </c>
      <c r="S170" s="73">
        <f t="shared" si="300"/>
        <v>0</v>
      </c>
      <c r="T170" s="73">
        <f t="shared" si="300"/>
        <v>0</v>
      </c>
      <c r="U170" s="73">
        <f t="shared" si="301"/>
        <v>0</v>
      </c>
      <c r="V170" s="73">
        <f t="shared" si="301"/>
        <v>0</v>
      </c>
      <c r="W170" s="73">
        <f t="shared" si="301"/>
        <v>0</v>
      </c>
      <c r="X170" s="73">
        <f t="shared" si="301"/>
        <v>0</v>
      </c>
      <c r="Y170" s="71"/>
    </row>
    <row r="171" spans="1:25" s="79" customFormat="1" ht="60.75" hidden="1" customHeight="1">
      <c r="A171" s="76"/>
      <c r="B171" s="77" t="s">
        <v>189</v>
      </c>
      <c r="C171" s="78" t="s">
        <v>190</v>
      </c>
      <c r="D171" s="59">
        <f>SUM(D172:D173)</f>
        <v>0</v>
      </c>
      <c r="E171" s="59">
        <f t="shared" ref="E171:X171" si="302">SUM(E172:E173)</f>
        <v>0</v>
      </c>
      <c r="F171" s="60">
        <f t="shared" si="302"/>
        <v>0</v>
      </c>
      <c r="G171" s="59">
        <f t="shared" si="302"/>
        <v>0</v>
      </c>
      <c r="H171" s="59">
        <f t="shared" si="302"/>
        <v>0</v>
      </c>
      <c r="I171" s="59">
        <f t="shared" si="302"/>
        <v>0</v>
      </c>
      <c r="J171" s="59">
        <f t="shared" si="302"/>
        <v>0</v>
      </c>
      <c r="K171" s="59">
        <f t="shared" si="302"/>
        <v>0</v>
      </c>
      <c r="L171" s="59">
        <f t="shared" si="302"/>
        <v>0</v>
      </c>
      <c r="M171" s="59">
        <f t="shared" si="302"/>
        <v>0</v>
      </c>
      <c r="N171" s="59">
        <f t="shared" si="302"/>
        <v>0</v>
      </c>
      <c r="O171" s="59">
        <f t="shared" si="302"/>
        <v>0</v>
      </c>
      <c r="P171" s="59">
        <f t="shared" si="302"/>
        <v>0</v>
      </c>
      <c r="Q171" s="59">
        <f t="shared" si="302"/>
        <v>0</v>
      </c>
      <c r="R171" s="59">
        <f t="shared" si="302"/>
        <v>0</v>
      </c>
      <c r="S171" s="59">
        <f t="shared" si="302"/>
        <v>0</v>
      </c>
      <c r="T171" s="59">
        <f t="shared" si="302"/>
        <v>0</v>
      </c>
      <c r="U171" s="59">
        <f t="shared" si="302"/>
        <v>0</v>
      </c>
      <c r="V171" s="59">
        <f t="shared" si="302"/>
        <v>0</v>
      </c>
      <c r="W171" s="59">
        <f t="shared" si="302"/>
        <v>0</v>
      </c>
      <c r="X171" s="59">
        <f t="shared" si="302"/>
        <v>0</v>
      </c>
      <c r="Y171" s="76"/>
    </row>
    <row r="172" spans="1:25" s="3" customFormat="1" ht="108.75" hidden="1" customHeight="1">
      <c r="A172" s="80"/>
      <c r="B172" s="49" t="s">
        <v>276</v>
      </c>
      <c r="C172" s="81"/>
      <c r="D172" s="43">
        <f t="shared" ref="D172:D173" si="303">E172+J172+N172+O172+SUM(R172:V172)</f>
        <v>0</v>
      </c>
      <c r="E172" s="44">
        <f t="shared" ref="E172:E173" si="304">SUM(F172:I172)</f>
        <v>0</v>
      </c>
      <c r="F172" s="47"/>
      <c r="G172" s="48"/>
      <c r="H172" s="48"/>
      <c r="I172" s="48"/>
      <c r="J172" s="44">
        <f t="shared" ref="J172:J173" si="305">SUM(K172:M172)</f>
        <v>0</v>
      </c>
      <c r="K172" s="48"/>
      <c r="L172" s="48"/>
      <c r="M172" s="48"/>
      <c r="N172" s="48"/>
      <c r="O172" s="44">
        <f t="shared" ref="O172:O173" si="306">SUM(P172:Q172)</f>
        <v>0</v>
      </c>
      <c r="P172" s="48"/>
      <c r="Q172" s="48"/>
      <c r="R172" s="48"/>
      <c r="S172" s="48"/>
      <c r="T172" s="48"/>
      <c r="U172" s="48"/>
      <c r="V172" s="44">
        <f t="shared" ref="V172:V173" si="307">SUM(W172:X172)</f>
        <v>0</v>
      </c>
      <c r="W172" s="48"/>
      <c r="X172" s="48"/>
      <c r="Y172" s="49" t="s">
        <v>277</v>
      </c>
    </row>
    <row r="173" spans="1:25" s="3" customFormat="1" ht="15.75" hidden="1">
      <c r="A173" s="80"/>
      <c r="B173" s="42"/>
      <c r="C173" s="81"/>
      <c r="D173" s="43">
        <f t="shared" si="303"/>
        <v>0</v>
      </c>
      <c r="E173" s="44">
        <f t="shared" si="304"/>
        <v>0</v>
      </c>
      <c r="F173" s="47"/>
      <c r="G173" s="48"/>
      <c r="H173" s="48"/>
      <c r="I173" s="48"/>
      <c r="J173" s="44">
        <f t="shared" si="305"/>
        <v>0</v>
      </c>
      <c r="K173" s="48"/>
      <c r="L173" s="48"/>
      <c r="M173" s="48"/>
      <c r="N173" s="48"/>
      <c r="O173" s="44">
        <f t="shared" si="306"/>
        <v>0</v>
      </c>
      <c r="P173" s="48"/>
      <c r="Q173" s="48"/>
      <c r="R173" s="48"/>
      <c r="S173" s="48"/>
      <c r="T173" s="48"/>
      <c r="U173" s="48"/>
      <c r="V173" s="44">
        <f t="shared" si="307"/>
        <v>0</v>
      </c>
      <c r="W173" s="48"/>
      <c r="X173" s="48"/>
      <c r="Y173" s="80"/>
    </row>
    <row r="174" spans="1:25" s="32" customFormat="1" ht="39" hidden="1" customHeight="1">
      <c r="A174" s="31" t="s">
        <v>278</v>
      </c>
      <c r="B174" s="31" t="s">
        <v>279</v>
      </c>
      <c r="C174" s="28"/>
      <c r="D174" s="29">
        <f>D175</f>
        <v>0</v>
      </c>
      <c r="E174" s="29">
        <f t="shared" ref="E174:T175" si="308">E175</f>
        <v>0</v>
      </c>
      <c r="F174" s="30">
        <f t="shared" si="308"/>
        <v>0</v>
      </c>
      <c r="G174" s="29">
        <f t="shared" si="308"/>
        <v>0</v>
      </c>
      <c r="H174" s="29">
        <f t="shared" si="308"/>
        <v>0</v>
      </c>
      <c r="I174" s="29">
        <f t="shared" si="308"/>
        <v>0</v>
      </c>
      <c r="J174" s="29">
        <f t="shared" si="308"/>
        <v>0</v>
      </c>
      <c r="K174" s="29">
        <f t="shared" si="308"/>
        <v>0</v>
      </c>
      <c r="L174" s="29">
        <f t="shared" si="308"/>
        <v>0</v>
      </c>
      <c r="M174" s="29">
        <f t="shared" si="308"/>
        <v>0</v>
      </c>
      <c r="N174" s="29">
        <f t="shared" si="308"/>
        <v>0</v>
      </c>
      <c r="O174" s="29">
        <f t="shared" si="308"/>
        <v>0</v>
      </c>
      <c r="P174" s="29">
        <f t="shared" si="308"/>
        <v>0</v>
      </c>
      <c r="Q174" s="29">
        <f t="shared" si="308"/>
        <v>0</v>
      </c>
      <c r="R174" s="29">
        <f t="shared" si="308"/>
        <v>0</v>
      </c>
      <c r="S174" s="29">
        <f t="shared" si="308"/>
        <v>0</v>
      </c>
      <c r="T174" s="29">
        <f t="shared" si="308"/>
        <v>0</v>
      </c>
      <c r="U174" s="29">
        <f t="shared" ref="U174:X175" si="309">U175</f>
        <v>0</v>
      </c>
      <c r="V174" s="29">
        <f t="shared" si="309"/>
        <v>0</v>
      </c>
      <c r="W174" s="29">
        <f t="shared" si="309"/>
        <v>0</v>
      </c>
      <c r="X174" s="29">
        <f t="shared" si="309"/>
        <v>0</v>
      </c>
      <c r="Y174" s="31"/>
    </row>
    <row r="175" spans="1:25" s="75" customFormat="1" ht="33" hidden="1" customHeight="1">
      <c r="A175" s="71"/>
      <c r="B175" s="71" t="s">
        <v>223</v>
      </c>
      <c r="C175" s="72" t="s">
        <v>176</v>
      </c>
      <c r="D175" s="73">
        <f>D176</f>
        <v>0</v>
      </c>
      <c r="E175" s="73">
        <f t="shared" si="308"/>
        <v>0</v>
      </c>
      <c r="F175" s="74">
        <f t="shared" si="308"/>
        <v>0</v>
      </c>
      <c r="G175" s="73">
        <f t="shared" si="308"/>
        <v>0</v>
      </c>
      <c r="H175" s="73">
        <f t="shared" si="308"/>
        <v>0</v>
      </c>
      <c r="I175" s="73">
        <f t="shared" si="308"/>
        <v>0</v>
      </c>
      <c r="J175" s="73">
        <f t="shared" si="308"/>
        <v>0</v>
      </c>
      <c r="K175" s="73">
        <f t="shared" si="308"/>
        <v>0</v>
      </c>
      <c r="L175" s="73">
        <f t="shared" si="308"/>
        <v>0</v>
      </c>
      <c r="M175" s="73">
        <f t="shared" si="308"/>
        <v>0</v>
      </c>
      <c r="N175" s="73">
        <f t="shared" si="308"/>
        <v>0</v>
      </c>
      <c r="O175" s="73">
        <f t="shared" si="308"/>
        <v>0</v>
      </c>
      <c r="P175" s="73">
        <f t="shared" si="308"/>
        <v>0</v>
      </c>
      <c r="Q175" s="73">
        <f t="shared" si="308"/>
        <v>0</v>
      </c>
      <c r="R175" s="73">
        <f t="shared" si="308"/>
        <v>0</v>
      </c>
      <c r="S175" s="73">
        <f t="shared" si="308"/>
        <v>0</v>
      </c>
      <c r="T175" s="73">
        <f t="shared" si="308"/>
        <v>0</v>
      </c>
      <c r="U175" s="73">
        <f t="shared" si="309"/>
        <v>0</v>
      </c>
      <c r="V175" s="73">
        <f t="shared" si="309"/>
        <v>0</v>
      </c>
      <c r="W175" s="73">
        <f t="shared" si="309"/>
        <v>0</v>
      </c>
      <c r="X175" s="73">
        <f t="shared" si="309"/>
        <v>0</v>
      </c>
      <c r="Y175" s="71"/>
    </row>
    <row r="176" spans="1:25" s="79" customFormat="1" ht="59.25" hidden="1" customHeight="1">
      <c r="A176" s="76"/>
      <c r="B176" s="77" t="s">
        <v>189</v>
      </c>
      <c r="C176" s="78" t="s">
        <v>190</v>
      </c>
      <c r="D176" s="59">
        <f>SUM(D177:D178)</f>
        <v>0</v>
      </c>
      <c r="E176" s="59">
        <f t="shared" ref="E176:X176" si="310">SUM(E177:E178)</f>
        <v>0</v>
      </c>
      <c r="F176" s="60">
        <f t="shared" si="310"/>
        <v>0</v>
      </c>
      <c r="G176" s="59">
        <f t="shared" si="310"/>
        <v>0</v>
      </c>
      <c r="H176" s="59">
        <f t="shared" si="310"/>
        <v>0</v>
      </c>
      <c r="I176" s="59">
        <f t="shared" si="310"/>
        <v>0</v>
      </c>
      <c r="J176" s="59">
        <f t="shared" si="310"/>
        <v>0</v>
      </c>
      <c r="K176" s="59">
        <f t="shared" si="310"/>
        <v>0</v>
      </c>
      <c r="L176" s="59">
        <f t="shared" si="310"/>
        <v>0</v>
      </c>
      <c r="M176" s="59">
        <f t="shared" si="310"/>
        <v>0</v>
      </c>
      <c r="N176" s="59">
        <f t="shared" si="310"/>
        <v>0</v>
      </c>
      <c r="O176" s="59">
        <f t="shared" si="310"/>
        <v>0</v>
      </c>
      <c r="P176" s="59">
        <f t="shared" si="310"/>
        <v>0</v>
      </c>
      <c r="Q176" s="59">
        <f t="shared" si="310"/>
        <v>0</v>
      </c>
      <c r="R176" s="59">
        <f t="shared" si="310"/>
        <v>0</v>
      </c>
      <c r="S176" s="59">
        <f t="shared" si="310"/>
        <v>0</v>
      </c>
      <c r="T176" s="59">
        <f t="shared" si="310"/>
        <v>0</v>
      </c>
      <c r="U176" s="59">
        <f t="shared" si="310"/>
        <v>0</v>
      </c>
      <c r="V176" s="59">
        <f t="shared" si="310"/>
        <v>0</v>
      </c>
      <c r="W176" s="59">
        <f t="shared" si="310"/>
        <v>0</v>
      </c>
      <c r="X176" s="59">
        <f t="shared" si="310"/>
        <v>0</v>
      </c>
      <c r="Y176" s="76"/>
    </row>
    <row r="177" spans="1:25" s="3" customFormat="1" ht="43.5" hidden="1" customHeight="1">
      <c r="A177" s="80"/>
      <c r="B177" s="49" t="s">
        <v>280</v>
      </c>
      <c r="C177" s="81"/>
      <c r="D177" s="43">
        <f t="shared" ref="D177:D178" si="311">E177+J177+N177+O177+SUM(R177:V177)</f>
        <v>0</v>
      </c>
      <c r="E177" s="44">
        <f t="shared" ref="E177:E178" si="312">SUM(F177:I177)</f>
        <v>0</v>
      </c>
      <c r="F177" s="47"/>
      <c r="G177" s="48"/>
      <c r="H177" s="48"/>
      <c r="I177" s="48"/>
      <c r="J177" s="44">
        <f t="shared" ref="J177:J178" si="313">SUM(K177:M177)</f>
        <v>0</v>
      </c>
      <c r="K177" s="48"/>
      <c r="L177" s="48"/>
      <c r="M177" s="48"/>
      <c r="N177" s="48"/>
      <c r="O177" s="44">
        <f t="shared" ref="O177:O178" si="314">SUM(P177:Q177)</f>
        <v>0</v>
      </c>
      <c r="P177" s="48"/>
      <c r="Q177" s="48"/>
      <c r="R177" s="48"/>
      <c r="S177" s="48"/>
      <c r="T177" s="48"/>
      <c r="U177" s="48"/>
      <c r="V177" s="44">
        <f t="shared" ref="V177:V178" si="315">SUM(W177:X177)</f>
        <v>0</v>
      </c>
      <c r="W177" s="48"/>
      <c r="X177" s="48"/>
      <c r="Y177" s="49" t="s">
        <v>281</v>
      </c>
    </row>
    <row r="178" spans="1:25" s="3" customFormat="1" ht="57.75" hidden="1" customHeight="1">
      <c r="A178" s="80"/>
      <c r="B178" s="42" t="s">
        <v>282</v>
      </c>
      <c r="C178" s="81"/>
      <c r="D178" s="43">
        <f t="shared" si="311"/>
        <v>0</v>
      </c>
      <c r="E178" s="44">
        <f t="shared" si="312"/>
        <v>0</v>
      </c>
      <c r="F178" s="47"/>
      <c r="G178" s="48"/>
      <c r="H178" s="48"/>
      <c r="I178" s="48"/>
      <c r="J178" s="44">
        <f t="shared" si="313"/>
        <v>0</v>
      </c>
      <c r="K178" s="48"/>
      <c r="L178" s="48"/>
      <c r="M178" s="48"/>
      <c r="N178" s="48"/>
      <c r="O178" s="44">
        <f t="shared" si="314"/>
        <v>0</v>
      </c>
      <c r="P178" s="48"/>
      <c r="Q178" s="48"/>
      <c r="R178" s="48"/>
      <c r="S178" s="48"/>
      <c r="T178" s="48"/>
      <c r="U178" s="48"/>
      <c r="V178" s="44">
        <f t="shared" si="315"/>
        <v>0</v>
      </c>
      <c r="W178" s="48"/>
      <c r="X178" s="48"/>
      <c r="Y178" s="42" t="s">
        <v>283</v>
      </c>
    </row>
    <row r="179" spans="1:25" s="32" customFormat="1" ht="30" hidden="1" customHeight="1">
      <c r="A179" s="31" t="s">
        <v>284</v>
      </c>
      <c r="B179" s="31" t="s">
        <v>285</v>
      </c>
      <c r="C179" s="28"/>
      <c r="D179" s="29">
        <f>D180</f>
        <v>0</v>
      </c>
      <c r="E179" s="29">
        <f t="shared" ref="E179:T180" si="316">E180</f>
        <v>0</v>
      </c>
      <c r="F179" s="30">
        <f t="shared" si="316"/>
        <v>0</v>
      </c>
      <c r="G179" s="29">
        <f t="shared" si="316"/>
        <v>0</v>
      </c>
      <c r="H179" s="29">
        <f t="shared" si="316"/>
        <v>0</v>
      </c>
      <c r="I179" s="29">
        <f t="shared" si="316"/>
        <v>0</v>
      </c>
      <c r="J179" s="29">
        <f t="shared" si="316"/>
        <v>0</v>
      </c>
      <c r="K179" s="29">
        <f t="shared" si="316"/>
        <v>0</v>
      </c>
      <c r="L179" s="29">
        <f t="shared" si="316"/>
        <v>0</v>
      </c>
      <c r="M179" s="29">
        <f t="shared" si="316"/>
        <v>0</v>
      </c>
      <c r="N179" s="29">
        <f t="shared" si="316"/>
        <v>0</v>
      </c>
      <c r="O179" s="29">
        <f t="shared" si="316"/>
        <v>0</v>
      </c>
      <c r="P179" s="29">
        <f t="shared" si="316"/>
        <v>0</v>
      </c>
      <c r="Q179" s="29">
        <f t="shared" si="316"/>
        <v>0</v>
      </c>
      <c r="R179" s="29">
        <f t="shared" si="316"/>
        <v>0</v>
      </c>
      <c r="S179" s="29">
        <f t="shared" si="316"/>
        <v>0</v>
      </c>
      <c r="T179" s="29">
        <f t="shared" si="316"/>
        <v>0</v>
      </c>
      <c r="U179" s="29">
        <f t="shared" ref="U179:X180" si="317">U180</f>
        <v>0</v>
      </c>
      <c r="V179" s="29">
        <f t="shared" si="317"/>
        <v>0</v>
      </c>
      <c r="W179" s="29">
        <f t="shared" si="317"/>
        <v>0</v>
      </c>
      <c r="X179" s="29">
        <f t="shared" si="317"/>
        <v>0</v>
      </c>
      <c r="Y179" s="31"/>
    </row>
    <row r="180" spans="1:25" s="75" customFormat="1" ht="35.25" hidden="1" customHeight="1">
      <c r="A180" s="71"/>
      <c r="B180" s="71" t="s">
        <v>223</v>
      </c>
      <c r="C180" s="72" t="s">
        <v>176</v>
      </c>
      <c r="D180" s="73">
        <f>D181</f>
        <v>0</v>
      </c>
      <c r="E180" s="73">
        <f t="shared" si="316"/>
        <v>0</v>
      </c>
      <c r="F180" s="74">
        <f t="shared" si="316"/>
        <v>0</v>
      </c>
      <c r="G180" s="73">
        <f t="shared" si="316"/>
        <v>0</v>
      </c>
      <c r="H180" s="73">
        <f t="shared" si="316"/>
        <v>0</v>
      </c>
      <c r="I180" s="73">
        <f t="shared" si="316"/>
        <v>0</v>
      </c>
      <c r="J180" s="73">
        <f t="shared" si="316"/>
        <v>0</v>
      </c>
      <c r="K180" s="73">
        <f t="shared" si="316"/>
        <v>0</v>
      </c>
      <c r="L180" s="73">
        <f t="shared" si="316"/>
        <v>0</v>
      </c>
      <c r="M180" s="73">
        <f t="shared" si="316"/>
        <v>0</v>
      </c>
      <c r="N180" s="73">
        <f t="shared" si="316"/>
        <v>0</v>
      </c>
      <c r="O180" s="73">
        <f t="shared" si="316"/>
        <v>0</v>
      </c>
      <c r="P180" s="73">
        <f t="shared" si="316"/>
        <v>0</v>
      </c>
      <c r="Q180" s="73">
        <f t="shared" si="316"/>
        <v>0</v>
      </c>
      <c r="R180" s="73">
        <f t="shared" si="316"/>
        <v>0</v>
      </c>
      <c r="S180" s="73">
        <f t="shared" si="316"/>
        <v>0</v>
      </c>
      <c r="T180" s="73">
        <f t="shared" si="316"/>
        <v>0</v>
      </c>
      <c r="U180" s="73">
        <f t="shared" si="317"/>
        <v>0</v>
      </c>
      <c r="V180" s="73">
        <f t="shared" si="317"/>
        <v>0</v>
      </c>
      <c r="W180" s="73">
        <f t="shared" si="317"/>
        <v>0</v>
      </c>
      <c r="X180" s="73">
        <f t="shared" si="317"/>
        <v>0</v>
      </c>
      <c r="Y180" s="71"/>
    </row>
    <row r="181" spans="1:25" s="79" customFormat="1" ht="63.75" hidden="1" customHeight="1">
      <c r="A181" s="76"/>
      <c r="B181" s="77" t="s">
        <v>189</v>
      </c>
      <c r="C181" s="78" t="s">
        <v>190</v>
      </c>
      <c r="D181" s="59">
        <f>SUM(D182:D183)</f>
        <v>0</v>
      </c>
      <c r="E181" s="59">
        <f t="shared" ref="E181:X181" si="318">SUM(E182:E183)</f>
        <v>0</v>
      </c>
      <c r="F181" s="60">
        <f t="shared" si="318"/>
        <v>0</v>
      </c>
      <c r="G181" s="59">
        <f t="shared" si="318"/>
        <v>0</v>
      </c>
      <c r="H181" s="59">
        <f t="shared" si="318"/>
        <v>0</v>
      </c>
      <c r="I181" s="59">
        <f t="shared" si="318"/>
        <v>0</v>
      </c>
      <c r="J181" s="59">
        <f t="shared" si="318"/>
        <v>0</v>
      </c>
      <c r="K181" s="59">
        <f t="shared" si="318"/>
        <v>0</v>
      </c>
      <c r="L181" s="59">
        <f t="shared" si="318"/>
        <v>0</v>
      </c>
      <c r="M181" s="59">
        <f t="shared" si="318"/>
        <v>0</v>
      </c>
      <c r="N181" s="59">
        <f t="shared" si="318"/>
        <v>0</v>
      </c>
      <c r="O181" s="59">
        <f t="shared" si="318"/>
        <v>0</v>
      </c>
      <c r="P181" s="59">
        <f t="shared" si="318"/>
        <v>0</v>
      </c>
      <c r="Q181" s="59">
        <f t="shared" si="318"/>
        <v>0</v>
      </c>
      <c r="R181" s="59">
        <f t="shared" si="318"/>
        <v>0</v>
      </c>
      <c r="S181" s="59">
        <f t="shared" si="318"/>
        <v>0</v>
      </c>
      <c r="T181" s="59">
        <f t="shared" si="318"/>
        <v>0</v>
      </c>
      <c r="U181" s="59">
        <f t="shared" si="318"/>
        <v>0</v>
      </c>
      <c r="V181" s="59">
        <f t="shared" si="318"/>
        <v>0</v>
      </c>
      <c r="W181" s="59">
        <f t="shared" si="318"/>
        <v>0</v>
      </c>
      <c r="X181" s="59">
        <f t="shared" si="318"/>
        <v>0</v>
      </c>
      <c r="Y181" s="76"/>
    </row>
    <row r="182" spans="1:25" s="3" customFormat="1" ht="63" hidden="1">
      <c r="A182" s="80"/>
      <c r="B182" s="49" t="s">
        <v>286</v>
      </c>
      <c r="C182" s="81"/>
      <c r="D182" s="43">
        <f t="shared" ref="D182:D183" si="319">E182+J182+N182+O182+SUM(R182:V182)</f>
        <v>0</v>
      </c>
      <c r="E182" s="44">
        <f t="shared" ref="E182:E183" si="320">SUM(F182:I182)</f>
        <v>0</v>
      </c>
      <c r="F182" s="47"/>
      <c r="G182" s="48"/>
      <c r="H182" s="48"/>
      <c r="I182" s="48"/>
      <c r="J182" s="44">
        <f t="shared" ref="J182:J183" si="321">SUM(K182:M182)</f>
        <v>0</v>
      </c>
      <c r="K182" s="48"/>
      <c r="L182" s="48"/>
      <c r="M182" s="48"/>
      <c r="N182" s="48"/>
      <c r="O182" s="44">
        <f t="shared" ref="O182:O183" si="322">SUM(P182:Q182)</f>
        <v>0</v>
      </c>
      <c r="P182" s="48"/>
      <c r="Q182" s="48"/>
      <c r="R182" s="48"/>
      <c r="S182" s="48"/>
      <c r="T182" s="48"/>
      <c r="U182" s="48"/>
      <c r="V182" s="44">
        <f t="shared" ref="V182:V183" si="323">SUM(W182:X182)</f>
        <v>0</v>
      </c>
      <c r="W182" s="48"/>
      <c r="X182" s="48"/>
      <c r="Y182" s="49"/>
    </row>
    <row r="183" spans="1:25" s="3" customFormat="1" ht="15.75" hidden="1">
      <c r="A183" s="80"/>
      <c r="B183" s="42"/>
      <c r="C183" s="81"/>
      <c r="D183" s="43">
        <f t="shared" si="319"/>
        <v>0</v>
      </c>
      <c r="E183" s="44">
        <f t="shared" si="320"/>
        <v>0</v>
      </c>
      <c r="F183" s="47"/>
      <c r="G183" s="48"/>
      <c r="H183" s="48"/>
      <c r="I183" s="48"/>
      <c r="J183" s="44">
        <f t="shared" si="321"/>
        <v>0</v>
      </c>
      <c r="K183" s="48"/>
      <c r="L183" s="48"/>
      <c r="M183" s="48"/>
      <c r="N183" s="48"/>
      <c r="O183" s="44">
        <f t="shared" si="322"/>
        <v>0</v>
      </c>
      <c r="P183" s="48"/>
      <c r="Q183" s="48"/>
      <c r="R183" s="48"/>
      <c r="S183" s="48"/>
      <c r="T183" s="48"/>
      <c r="U183" s="48"/>
      <c r="V183" s="44">
        <f t="shared" si="323"/>
        <v>0</v>
      </c>
      <c r="W183" s="48"/>
      <c r="X183" s="48"/>
      <c r="Y183" s="42"/>
    </row>
    <row r="184" spans="1:25" s="32" customFormat="1" ht="35.25" hidden="1" customHeight="1">
      <c r="A184" s="31" t="s">
        <v>287</v>
      </c>
      <c r="B184" s="31" t="s">
        <v>288</v>
      </c>
      <c r="C184" s="28"/>
      <c r="D184" s="29">
        <f>D185</f>
        <v>0</v>
      </c>
      <c r="E184" s="29">
        <f t="shared" ref="E184:T185" si="324">E185</f>
        <v>0</v>
      </c>
      <c r="F184" s="30">
        <f t="shared" si="324"/>
        <v>0</v>
      </c>
      <c r="G184" s="29">
        <f t="shared" si="324"/>
        <v>0</v>
      </c>
      <c r="H184" s="29">
        <f t="shared" si="324"/>
        <v>0</v>
      </c>
      <c r="I184" s="29">
        <f t="shared" si="324"/>
        <v>0</v>
      </c>
      <c r="J184" s="29">
        <f t="shared" si="324"/>
        <v>0</v>
      </c>
      <c r="K184" s="29">
        <f t="shared" si="324"/>
        <v>0</v>
      </c>
      <c r="L184" s="29">
        <f t="shared" si="324"/>
        <v>0</v>
      </c>
      <c r="M184" s="29">
        <f t="shared" si="324"/>
        <v>0</v>
      </c>
      <c r="N184" s="29">
        <f t="shared" si="324"/>
        <v>0</v>
      </c>
      <c r="O184" s="29">
        <f t="shared" si="324"/>
        <v>0</v>
      </c>
      <c r="P184" s="29">
        <f t="shared" si="324"/>
        <v>0</v>
      </c>
      <c r="Q184" s="29">
        <f t="shared" si="324"/>
        <v>0</v>
      </c>
      <c r="R184" s="29">
        <f t="shared" si="324"/>
        <v>0</v>
      </c>
      <c r="S184" s="29">
        <f t="shared" si="324"/>
        <v>0</v>
      </c>
      <c r="T184" s="29">
        <f t="shared" si="324"/>
        <v>0</v>
      </c>
      <c r="U184" s="29">
        <f t="shared" ref="U184:X185" si="325">U185</f>
        <v>0</v>
      </c>
      <c r="V184" s="29">
        <f t="shared" si="325"/>
        <v>0</v>
      </c>
      <c r="W184" s="29">
        <f t="shared" si="325"/>
        <v>0</v>
      </c>
      <c r="X184" s="29">
        <f t="shared" si="325"/>
        <v>0</v>
      </c>
      <c r="Y184" s="31"/>
    </row>
    <row r="185" spans="1:25" s="75" customFormat="1" ht="14.25" hidden="1">
      <c r="A185" s="71"/>
      <c r="B185" s="71" t="s">
        <v>223</v>
      </c>
      <c r="C185" s="72" t="s">
        <v>176</v>
      </c>
      <c r="D185" s="73">
        <f>D186</f>
        <v>0</v>
      </c>
      <c r="E185" s="73">
        <f t="shared" si="324"/>
        <v>0</v>
      </c>
      <c r="F185" s="74">
        <f t="shared" si="324"/>
        <v>0</v>
      </c>
      <c r="G185" s="73">
        <f t="shared" si="324"/>
        <v>0</v>
      </c>
      <c r="H185" s="73">
        <f t="shared" si="324"/>
        <v>0</v>
      </c>
      <c r="I185" s="73">
        <f t="shared" si="324"/>
        <v>0</v>
      </c>
      <c r="J185" s="73">
        <f t="shared" si="324"/>
        <v>0</v>
      </c>
      <c r="K185" s="73">
        <f t="shared" si="324"/>
        <v>0</v>
      </c>
      <c r="L185" s="73">
        <f t="shared" si="324"/>
        <v>0</v>
      </c>
      <c r="M185" s="73">
        <f t="shared" si="324"/>
        <v>0</v>
      </c>
      <c r="N185" s="73">
        <f t="shared" si="324"/>
        <v>0</v>
      </c>
      <c r="O185" s="73">
        <f t="shared" si="324"/>
        <v>0</v>
      </c>
      <c r="P185" s="73">
        <f t="shared" si="324"/>
        <v>0</v>
      </c>
      <c r="Q185" s="73">
        <f t="shared" si="324"/>
        <v>0</v>
      </c>
      <c r="R185" s="73">
        <f t="shared" si="324"/>
        <v>0</v>
      </c>
      <c r="S185" s="73">
        <f t="shared" si="324"/>
        <v>0</v>
      </c>
      <c r="T185" s="73">
        <f t="shared" si="324"/>
        <v>0</v>
      </c>
      <c r="U185" s="73">
        <f t="shared" si="325"/>
        <v>0</v>
      </c>
      <c r="V185" s="73">
        <f t="shared" si="325"/>
        <v>0</v>
      </c>
      <c r="W185" s="73">
        <f t="shared" si="325"/>
        <v>0</v>
      </c>
      <c r="X185" s="73">
        <f t="shared" si="325"/>
        <v>0</v>
      </c>
      <c r="Y185" s="71"/>
    </row>
    <row r="186" spans="1:25" s="79" customFormat="1" ht="75" hidden="1">
      <c r="A186" s="76"/>
      <c r="B186" s="77" t="s">
        <v>191</v>
      </c>
      <c r="C186" s="78" t="s">
        <v>192</v>
      </c>
      <c r="D186" s="59">
        <f>SUM(D187:D188)</f>
        <v>0</v>
      </c>
      <c r="E186" s="59">
        <f t="shared" ref="E186:X186" si="326">SUM(E187:E188)</f>
        <v>0</v>
      </c>
      <c r="F186" s="60">
        <f t="shared" si="326"/>
        <v>0</v>
      </c>
      <c r="G186" s="59">
        <f t="shared" si="326"/>
        <v>0</v>
      </c>
      <c r="H186" s="59">
        <f t="shared" si="326"/>
        <v>0</v>
      </c>
      <c r="I186" s="59">
        <f t="shared" si="326"/>
        <v>0</v>
      </c>
      <c r="J186" s="59">
        <f t="shared" si="326"/>
        <v>0</v>
      </c>
      <c r="K186" s="59">
        <f t="shared" si="326"/>
        <v>0</v>
      </c>
      <c r="L186" s="59">
        <f t="shared" si="326"/>
        <v>0</v>
      </c>
      <c r="M186" s="59">
        <f t="shared" si="326"/>
        <v>0</v>
      </c>
      <c r="N186" s="59">
        <f t="shared" si="326"/>
        <v>0</v>
      </c>
      <c r="O186" s="59">
        <f t="shared" si="326"/>
        <v>0</v>
      </c>
      <c r="P186" s="59">
        <f t="shared" si="326"/>
        <v>0</v>
      </c>
      <c r="Q186" s="59">
        <f t="shared" si="326"/>
        <v>0</v>
      </c>
      <c r="R186" s="59">
        <f t="shared" si="326"/>
        <v>0</v>
      </c>
      <c r="S186" s="59">
        <f t="shared" si="326"/>
        <v>0</v>
      </c>
      <c r="T186" s="59">
        <f t="shared" si="326"/>
        <v>0</v>
      </c>
      <c r="U186" s="59">
        <f t="shared" si="326"/>
        <v>0</v>
      </c>
      <c r="V186" s="59">
        <f t="shared" si="326"/>
        <v>0</v>
      </c>
      <c r="W186" s="59">
        <f t="shared" si="326"/>
        <v>0</v>
      </c>
      <c r="X186" s="59">
        <f t="shared" si="326"/>
        <v>0</v>
      </c>
      <c r="Y186" s="76"/>
    </row>
    <row r="187" spans="1:25" s="3" customFormat="1" ht="47.25" hidden="1">
      <c r="A187" s="80"/>
      <c r="B187" s="49" t="s">
        <v>234</v>
      </c>
      <c r="C187" s="81"/>
      <c r="D187" s="43">
        <f t="shared" ref="D187:D188" si="327">E187+J187+N187+O187+SUM(R187:V187)</f>
        <v>0</v>
      </c>
      <c r="E187" s="44">
        <f t="shared" ref="E187:E188" si="328">SUM(F187:I187)</f>
        <v>0</v>
      </c>
      <c r="F187" s="47"/>
      <c r="G187" s="48"/>
      <c r="H187" s="48"/>
      <c r="I187" s="48"/>
      <c r="J187" s="44">
        <f t="shared" ref="J187:J188" si="329">SUM(K187:M187)</f>
        <v>0</v>
      </c>
      <c r="K187" s="48"/>
      <c r="L187" s="48"/>
      <c r="M187" s="48"/>
      <c r="N187" s="48"/>
      <c r="O187" s="44">
        <f t="shared" ref="O187:O188" si="330">SUM(P187:Q187)</f>
        <v>0</v>
      </c>
      <c r="P187" s="48"/>
      <c r="Q187" s="48"/>
      <c r="R187" s="48"/>
      <c r="S187" s="48"/>
      <c r="T187" s="48"/>
      <c r="U187" s="48"/>
      <c r="V187" s="44">
        <f t="shared" ref="V187:V188" si="331">SUM(W187:X187)</f>
        <v>0</v>
      </c>
      <c r="W187" s="48"/>
      <c r="X187" s="48"/>
      <c r="Y187" s="49" t="s">
        <v>289</v>
      </c>
    </row>
    <row r="188" spans="1:25" s="3" customFormat="1" ht="15.75" hidden="1">
      <c r="A188" s="80"/>
      <c r="B188" s="42"/>
      <c r="C188" s="81"/>
      <c r="D188" s="43">
        <f t="shared" si="327"/>
        <v>0</v>
      </c>
      <c r="E188" s="44">
        <f t="shared" si="328"/>
        <v>0</v>
      </c>
      <c r="F188" s="47"/>
      <c r="G188" s="48"/>
      <c r="H188" s="48"/>
      <c r="I188" s="48"/>
      <c r="J188" s="44">
        <f t="shared" si="329"/>
        <v>0</v>
      </c>
      <c r="K188" s="48"/>
      <c r="L188" s="48"/>
      <c r="M188" s="48"/>
      <c r="N188" s="48"/>
      <c r="O188" s="44">
        <f t="shared" si="330"/>
        <v>0</v>
      </c>
      <c r="P188" s="48"/>
      <c r="Q188" s="48"/>
      <c r="R188" s="48"/>
      <c r="S188" s="48"/>
      <c r="T188" s="48"/>
      <c r="U188" s="48"/>
      <c r="V188" s="44">
        <f t="shared" si="331"/>
        <v>0</v>
      </c>
      <c r="W188" s="48"/>
      <c r="X188" s="48"/>
      <c r="Y188" s="42"/>
    </row>
    <row r="189" spans="1:25" s="32" customFormat="1" ht="33.75" hidden="1" customHeight="1">
      <c r="A189" s="31" t="s">
        <v>290</v>
      </c>
      <c r="B189" s="31" t="s">
        <v>291</v>
      </c>
      <c r="C189" s="28"/>
      <c r="D189" s="29">
        <f>D190</f>
        <v>0</v>
      </c>
      <c r="E189" s="29">
        <f t="shared" ref="E189:T190" si="332">E190</f>
        <v>0</v>
      </c>
      <c r="F189" s="30">
        <f t="shared" si="332"/>
        <v>0</v>
      </c>
      <c r="G189" s="29">
        <f t="shared" si="332"/>
        <v>0</v>
      </c>
      <c r="H189" s="29">
        <f t="shared" si="332"/>
        <v>0</v>
      </c>
      <c r="I189" s="29">
        <f t="shared" si="332"/>
        <v>0</v>
      </c>
      <c r="J189" s="29">
        <f t="shared" si="332"/>
        <v>0</v>
      </c>
      <c r="K189" s="29">
        <f t="shared" si="332"/>
        <v>0</v>
      </c>
      <c r="L189" s="29">
        <f t="shared" si="332"/>
        <v>0</v>
      </c>
      <c r="M189" s="29">
        <f t="shared" si="332"/>
        <v>0</v>
      </c>
      <c r="N189" s="29">
        <f t="shared" si="332"/>
        <v>0</v>
      </c>
      <c r="O189" s="29">
        <f t="shared" si="332"/>
        <v>0</v>
      </c>
      <c r="P189" s="29">
        <f t="shared" si="332"/>
        <v>0</v>
      </c>
      <c r="Q189" s="29">
        <f t="shared" si="332"/>
        <v>0</v>
      </c>
      <c r="R189" s="29">
        <f t="shared" si="332"/>
        <v>0</v>
      </c>
      <c r="S189" s="29">
        <f t="shared" si="332"/>
        <v>0</v>
      </c>
      <c r="T189" s="29">
        <f t="shared" si="332"/>
        <v>0</v>
      </c>
      <c r="U189" s="29">
        <f t="shared" ref="U189:X190" si="333">U190</f>
        <v>0</v>
      </c>
      <c r="V189" s="29">
        <f t="shared" si="333"/>
        <v>0</v>
      </c>
      <c r="W189" s="29">
        <f t="shared" si="333"/>
        <v>0</v>
      </c>
      <c r="X189" s="29">
        <f t="shared" si="333"/>
        <v>0</v>
      </c>
      <c r="Y189" s="31"/>
    </row>
    <row r="190" spans="1:25" s="75" customFormat="1" ht="14.25" hidden="1">
      <c r="A190" s="71"/>
      <c r="B190" s="71" t="s">
        <v>223</v>
      </c>
      <c r="C190" s="72" t="s">
        <v>176</v>
      </c>
      <c r="D190" s="73">
        <f>D191</f>
        <v>0</v>
      </c>
      <c r="E190" s="73">
        <f t="shared" si="332"/>
        <v>0</v>
      </c>
      <c r="F190" s="74">
        <f t="shared" si="332"/>
        <v>0</v>
      </c>
      <c r="G190" s="73">
        <f t="shared" si="332"/>
        <v>0</v>
      </c>
      <c r="H190" s="73">
        <f t="shared" si="332"/>
        <v>0</v>
      </c>
      <c r="I190" s="73">
        <f t="shared" si="332"/>
        <v>0</v>
      </c>
      <c r="J190" s="73">
        <f t="shared" si="332"/>
        <v>0</v>
      </c>
      <c r="K190" s="73">
        <f t="shared" si="332"/>
        <v>0</v>
      </c>
      <c r="L190" s="73">
        <f t="shared" si="332"/>
        <v>0</v>
      </c>
      <c r="M190" s="73">
        <f t="shared" si="332"/>
        <v>0</v>
      </c>
      <c r="N190" s="73">
        <f t="shared" si="332"/>
        <v>0</v>
      </c>
      <c r="O190" s="73">
        <f t="shared" si="332"/>
        <v>0</v>
      </c>
      <c r="P190" s="73">
        <f t="shared" si="332"/>
        <v>0</v>
      </c>
      <c r="Q190" s="73">
        <f t="shared" si="332"/>
        <v>0</v>
      </c>
      <c r="R190" s="73">
        <f t="shared" si="332"/>
        <v>0</v>
      </c>
      <c r="S190" s="73">
        <f t="shared" si="332"/>
        <v>0</v>
      </c>
      <c r="T190" s="73">
        <f t="shared" si="332"/>
        <v>0</v>
      </c>
      <c r="U190" s="73">
        <f t="shared" si="333"/>
        <v>0</v>
      </c>
      <c r="V190" s="73">
        <f t="shared" si="333"/>
        <v>0</v>
      </c>
      <c r="W190" s="73">
        <f t="shared" si="333"/>
        <v>0</v>
      </c>
      <c r="X190" s="73">
        <f t="shared" si="333"/>
        <v>0</v>
      </c>
      <c r="Y190" s="71"/>
    </row>
    <row r="191" spans="1:25" s="79" customFormat="1" ht="75" hidden="1">
      <c r="A191" s="76"/>
      <c r="B191" s="77" t="s">
        <v>191</v>
      </c>
      <c r="C191" s="78" t="s">
        <v>192</v>
      </c>
      <c r="D191" s="59">
        <f>SUM(D192:D193)</f>
        <v>0</v>
      </c>
      <c r="E191" s="59">
        <f t="shared" ref="E191:X191" si="334">SUM(E192:E193)</f>
        <v>0</v>
      </c>
      <c r="F191" s="60">
        <f t="shared" si="334"/>
        <v>0</v>
      </c>
      <c r="G191" s="59">
        <f t="shared" si="334"/>
        <v>0</v>
      </c>
      <c r="H191" s="59">
        <f t="shared" si="334"/>
        <v>0</v>
      </c>
      <c r="I191" s="59">
        <f t="shared" si="334"/>
        <v>0</v>
      </c>
      <c r="J191" s="59">
        <f t="shared" si="334"/>
        <v>0</v>
      </c>
      <c r="K191" s="59">
        <f t="shared" si="334"/>
        <v>0</v>
      </c>
      <c r="L191" s="59">
        <f t="shared" si="334"/>
        <v>0</v>
      </c>
      <c r="M191" s="59">
        <f t="shared" si="334"/>
        <v>0</v>
      </c>
      <c r="N191" s="59">
        <f t="shared" si="334"/>
        <v>0</v>
      </c>
      <c r="O191" s="59">
        <f t="shared" si="334"/>
        <v>0</v>
      </c>
      <c r="P191" s="59">
        <f t="shared" si="334"/>
        <v>0</v>
      </c>
      <c r="Q191" s="59">
        <f t="shared" si="334"/>
        <v>0</v>
      </c>
      <c r="R191" s="59">
        <f t="shared" si="334"/>
        <v>0</v>
      </c>
      <c r="S191" s="59">
        <f t="shared" si="334"/>
        <v>0</v>
      </c>
      <c r="T191" s="59">
        <f t="shared" si="334"/>
        <v>0</v>
      </c>
      <c r="U191" s="59">
        <f t="shared" si="334"/>
        <v>0</v>
      </c>
      <c r="V191" s="59">
        <f t="shared" si="334"/>
        <v>0</v>
      </c>
      <c r="W191" s="59">
        <f t="shared" si="334"/>
        <v>0</v>
      </c>
      <c r="X191" s="59">
        <f t="shared" si="334"/>
        <v>0</v>
      </c>
      <c r="Y191" s="76"/>
    </row>
    <row r="192" spans="1:25" s="3" customFormat="1" ht="47.25" hidden="1">
      <c r="A192" s="80"/>
      <c r="B192" s="42" t="s">
        <v>234</v>
      </c>
      <c r="C192" s="81"/>
      <c r="D192" s="43">
        <f t="shared" ref="D192:D193" si="335">E192+J192+N192+O192+SUM(R192:V192)</f>
        <v>0</v>
      </c>
      <c r="E192" s="44">
        <f t="shared" ref="E192:E193" si="336">SUM(F192:I192)</f>
        <v>0</v>
      </c>
      <c r="F192" s="47"/>
      <c r="G192" s="48"/>
      <c r="H192" s="48"/>
      <c r="I192" s="48"/>
      <c r="J192" s="44">
        <f t="shared" ref="J192:J193" si="337">SUM(K192:M192)</f>
        <v>0</v>
      </c>
      <c r="K192" s="48"/>
      <c r="L192" s="48"/>
      <c r="M192" s="48"/>
      <c r="N192" s="48"/>
      <c r="O192" s="44">
        <f t="shared" ref="O192:O193" si="338">SUM(P192:Q192)</f>
        <v>0</v>
      </c>
      <c r="P192" s="48"/>
      <c r="Q192" s="48"/>
      <c r="R192" s="48"/>
      <c r="S192" s="48"/>
      <c r="T192" s="48"/>
      <c r="U192" s="48"/>
      <c r="V192" s="44">
        <f t="shared" ref="V192:V193" si="339">SUM(W192:X192)</f>
        <v>0</v>
      </c>
      <c r="W192" s="48"/>
      <c r="X192" s="48"/>
      <c r="Y192" s="42" t="s">
        <v>292</v>
      </c>
    </row>
    <row r="193" spans="1:25" s="3" customFormat="1" ht="15.75" hidden="1">
      <c r="A193" s="80"/>
      <c r="B193" s="42"/>
      <c r="C193" s="81"/>
      <c r="D193" s="43">
        <f t="shared" si="335"/>
        <v>0</v>
      </c>
      <c r="E193" s="44">
        <f t="shared" si="336"/>
        <v>0</v>
      </c>
      <c r="F193" s="47"/>
      <c r="G193" s="48"/>
      <c r="H193" s="48"/>
      <c r="I193" s="48"/>
      <c r="J193" s="44">
        <f t="shared" si="337"/>
        <v>0</v>
      </c>
      <c r="K193" s="48"/>
      <c r="L193" s="48"/>
      <c r="M193" s="48"/>
      <c r="N193" s="48"/>
      <c r="O193" s="44">
        <f t="shared" si="338"/>
        <v>0</v>
      </c>
      <c r="P193" s="48"/>
      <c r="Q193" s="48"/>
      <c r="R193" s="48"/>
      <c r="S193" s="48"/>
      <c r="T193" s="48"/>
      <c r="U193" s="48"/>
      <c r="V193" s="44">
        <f t="shared" si="339"/>
        <v>0</v>
      </c>
      <c r="W193" s="48"/>
      <c r="X193" s="48"/>
      <c r="Y193" s="80"/>
    </row>
    <row r="194" spans="1:25" s="32" customFormat="1" ht="30" hidden="1" customHeight="1">
      <c r="A194" s="31" t="s">
        <v>293</v>
      </c>
      <c r="B194" s="31" t="s">
        <v>294</v>
      </c>
      <c r="C194" s="28"/>
      <c r="D194" s="29">
        <f>D195</f>
        <v>0</v>
      </c>
      <c r="E194" s="29">
        <f t="shared" ref="E194:T196" si="340">E195</f>
        <v>0</v>
      </c>
      <c r="F194" s="30">
        <f t="shared" si="340"/>
        <v>0</v>
      </c>
      <c r="G194" s="29">
        <f t="shared" si="340"/>
        <v>0</v>
      </c>
      <c r="H194" s="29">
        <f t="shared" si="340"/>
        <v>0</v>
      </c>
      <c r="I194" s="29">
        <f t="shared" si="340"/>
        <v>0</v>
      </c>
      <c r="J194" s="29">
        <f t="shared" si="340"/>
        <v>0</v>
      </c>
      <c r="K194" s="29">
        <f t="shared" si="340"/>
        <v>0</v>
      </c>
      <c r="L194" s="29">
        <f t="shared" si="340"/>
        <v>0</v>
      </c>
      <c r="M194" s="29">
        <f t="shared" si="340"/>
        <v>0</v>
      </c>
      <c r="N194" s="29">
        <f t="shared" si="340"/>
        <v>0</v>
      </c>
      <c r="O194" s="29">
        <f t="shared" si="340"/>
        <v>0</v>
      </c>
      <c r="P194" s="29">
        <f t="shared" si="340"/>
        <v>0</v>
      </c>
      <c r="Q194" s="29">
        <f t="shared" si="340"/>
        <v>0</v>
      </c>
      <c r="R194" s="29">
        <f t="shared" si="340"/>
        <v>0</v>
      </c>
      <c r="S194" s="29">
        <f t="shared" si="340"/>
        <v>0</v>
      </c>
      <c r="T194" s="29">
        <f t="shared" si="340"/>
        <v>0</v>
      </c>
      <c r="U194" s="29">
        <f t="shared" ref="U194:X196" si="341">U195</f>
        <v>0</v>
      </c>
      <c r="V194" s="29">
        <f t="shared" si="341"/>
        <v>0</v>
      </c>
      <c r="W194" s="29">
        <f t="shared" si="341"/>
        <v>0</v>
      </c>
      <c r="X194" s="29">
        <f t="shared" si="341"/>
        <v>0</v>
      </c>
      <c r="Y194" s="31"/>
    </row>
    <row r="195" spans="1:25" s="75" customFormat="1" ht="14.25" hidden="1">
      <c r="A195" s="71"/>
      <c r="B195" s="71" t="s">
        <v>223</v>
      </c>
      <c r="C195" s="72" t="s">
        <v>176</v>
      </c>
      <c r="D195" s="73">
        <f>D196</f>
        <v>0</v>
      </c>
      <c r="E195" s="73">
        <f t="shared" si="340"/>
        <v>0</v>
      </c>
      <c r="F195" s="74">
        <f t="shared" si="340"/>
        <v>0</v>
      </c>
      <c r="G195" s="73">
        <f t="shared" si="340"/>
        <v>0</v>
      </c>
      <c r="H195" s="73">
        <f t="shared" si="340"/>
        <v>0</v>
      </c>
      <c r="I195" s="73">
        <f t="shared" si="340"/>
        <v>0</v>
      </c>
      <c r="J195" s="73">
        <f t="shared" si="340"/>
        <v>0</v>
      </c>
      <c r="K195" s="73">
        <f t="shared" si="340"/>
        <v>0</v>
      </c>
      <c r="L195" s="73">
        <f t="shared" si="340"/>
        <v>0</v>
      </c>
      <c r="M195" s="73">
        <f t="shared" si="340"/>
        <v>0</v>
      </c>
      <c r="N195" s="73">
        <f t="shared" si="340"/>
        <v>0</v>
      </c>
      <c r="O195" s="73">
        <f t="shared" si="340"/>
        <v>0</v>
      </c>
      <c r="P195" s="73">
        <f t="shared" si="340"/>
        <v>0</v>
      </c>
      <c r="Q195" s="73">
        <f t="shared" si="340"/>
        <v>0</v>
      </c>
      <c r="R195" s="73">
        <f t="shared" si="340"/>
        <v>0</v>
      </c>
      <c r="S195" s="73">
        <f t="shared" si="340"/>
        <v>0</v>
      </c>
      <c r="T195" s="73">
        <f t="shared" si="340"/>
        <v>0</v>
      </c>
      <c r="U195" s="73">
        <f t="shared" si="341"/>
        <v>0</v>
      </c>
      <c r="V195" s="73">
        <f t="shared" si="341"/>
        <v>0</v>
      </c>
      <c r="W195" s="73">
        <f t="shared" si="341"/>
        <v>0</v>
      </c>
      <c r="X195" s="73">
        <f t="shared" si="341"/>
        <v>0</v>
      </c>
      <c r="Y195" s="71"/>
    </row>
    <row r="196" spans="1:25" s="79" customFormat="1" ht="63.75" hidden="1" customHeight="1">
      <c r="A196" s="76"/>
      <c r="B196" s="77" t="s">
        <v>191</v>
      </c>
      <c r="C196" s="78" t="s">
        <v>192</v>
      </c>
      <c r="D196" s="59">
        <f>D197</f>
        <v>0</v>
      </c>
      <c r="E196" s="59">
        <f t="shared" si="340"/>
        <v>0</v>
      </c>
      <c r="F196" s="60">
        <f t="shared" si="340"/>
        <v>0</v>
      </c>
      <c r="G196" s="59">
        <f t="shared" si="340"/>
        <v>0</v>
      </c>
      <c r="H196" s="59">
        <f t="shared" si="340"/>
        <v>0</v>
      </c>
      <c r="I196" s="59">
        <f t="shared" si="340"/>
        <v>0</v>
      </c>
      <c r="J196" s="59">
        <f t="shared" si="340"/>
        <v>0</v>
      </c>
      <c r="K196" s="59">
        <f t="shared" si="340"/>
        <v>0</v>
      </c>
      <c r="L196" s="59">
        <f t="shared" si="340"/>
        <v>0</v>
      </c>
      <c r="M196" s="59">
        <f t="shared" si="340"/>
        <v>0</v>
      </c>
      <c r="N196" s="59">
        <f t="shared" si="340"/>
        <v>0</v>
      </c>
      <c r="O196" s="59">
        <f t="shared" si="340"/>
        <v>0</v>
      </c>
      <c r="P196" s="59">
        <f t="shared" si="340"/>
        <v>0</v>
      </c>
      <c r="Q196" s="59">
        <f t="shared" si="340"/>
        <v>0</v>
      </c>
      <c r="R196" s="59">
        <f t="shared" si="340"/>
        <v>0</v>
      </c>
      <c r="S196" s="59">
        <f t="shared" si="340"/>
        <v>0</v>
      </c>
      <c r="T196" s="59">
        <f t="shared" si="340"/>
        <v>0</v>
      </c>
      <c r="U196" s="59">
        <f t="shared" si="341"/>
        <v>0</v>
      </c>
      <c r="V196" s="59">
        <f t="shared" si="341"/>
        <v>0</v>
      </c>
      <c r="W196" s="59">
        <f t="shared" si="341"/>
        <v>0</v>
      </c>
      <c r="X196" s="59">
        <f t="shared" si="341"/>
        <v>0</v>
      </c>
      <c r="Y196" s="76"/>
    </row>
    <row r="197" spans="1:25" s="99" customFormat="1" ht="31.5" hidden="1">
      <c r="A197" s="97"/>
      <c r="B197" s="42" t="s">
        <v>234</v>
      </c>
      <c r="C197" s="98"/>
      <c r="D197" s="43">
        <f>E197+J197+N197+O197+SUM(R197:V197)</f>
        <v>0</v>
      </c>
      <c r="E197" s="44">
        <f>SUM(F197:I197)</f>
        <v>0</v>
      </c>
      <c r="F197" s="47"/>
      <c r="G197" s="48"/>
      <c r="H197" s="48"/>
      <c r="I197" s="48"/>
      <c r="J197" s="44">
        <f t="shared" ref="J197" si="342">SUM(K197:M197)</f>
        <v>0</v>
      </c>
      <c r="K197" s="48"/>
      <c r="L197" s="48"/>
      <c r="M197" s="48"/>
      <c r="N197" s="48"/>
      <c r="O197" s="44">
        <f t="shared" ref="O197" si="343">SUM(P197:Q197)</f>
        <v>0</v>
      </c>
      <c r="P197" s="48"/>
      <c r="Q197" s="48"/>
      <c r="R197" s="48"/>
      <c r="S197" s="48"/>
      <c r="T197" s="48"/>
      <c r="U197" s="48"/>
      <c r="V197" s="44">
        <f t="shared" ref="V197" si="344">SUM(W197:X197)</f>
        <v>0</v>
      </c>
      <c r="W197" s="48"/>
      <c r="X197" s="48"/>
      <c r="Y197" s="97"/>
    </row>
    <row r="198" spans="1:25" s="32" customFormat="1" ht="47.25" hidden="1" customHeight="1">
      <c r="A198" s="31" t="s">
        <v>295</v>
      </c>
      <c r="B198" s="31" t="s">
        <v>296</v>
      </c>
      <c r="C198" s="28"/>
      <c r="D198" s="29">
        <f>D199</f>
        <v>0</v>
      </c>
      <c r="E198" s="29">
        <f t="shared" ref="E198:T200" si="345">E199</f>
        <v>0</v>
      </c>
      <c r="F198" s="30">
        <f t="shared" si="345"/>
        <v>0</v>
      </c>
      <c r="G198" s="29">
        <f t="shared" si="345"/>
        <v>0</v>
      </c>
      <c r="H198" s="29">
        <f t="shared" si="345"/>
        <v>0</v>
      </c>
      <c r="I198" s="29">
        <f t="shared" si="345"/>
        <v>0</v>
      </c>
      <c r="J198" s="29">
        <f t="shared" si="345"/>
        <v>0</v>
      </c>
      <c r="K198" s="29">
        <f t="shared" si="345"/>
        <v>0</v>
      </c>
      <c r="L198" s="29">
        <f t="shared" si="345"/>
        <v>0</v>
      </c>
      <c r="M198" s="29">
        <f t="shared" si="345"/>
        <v>0</v>
      </c>
      <c r="N198" s="29">
        <f t="shared" si="345"/>
        <v>0</v>
      </c>
      <c r="O198" s="29">
        <f t="shared" si="345"/>
        <v>0</v>
      </c>
      <c r="P198" s="29">
        <f t="shared" si="345"/>
        <v>0</v>
      </c>
      <c r="Q198" s="29">
        <f t="shared" si="345"/>
        <v>0</v>
      </c>
      <c r="R198" s="29">
        <f t="shared" si="345"/>
        <v>0</v>
      </c>
      <c r="S198" s="29">
        <f t="shared" si="345"/>
        <v>0</v>
      </c>
      <c r="T198" s="29">
        <f t="shared" si="345"/>
        <v>0</v>
      </c>
      <c r="U198" s="29">
        <f t="shared" ref="U198:X200" si="346">U199</f>
        <v>0</v>
      </c>
      <c r="V198" s="29">
        <f t="shared" si="346"/>
        <v>0</v>
      </c>
      <c r="W198" s="29">
        <f t="shared" si="346"/>
        <v>0</v>
      </c>
      <c r="X198" s="29">
        <f t="shared" si="346"/>
        <v>0</v>
      </c>
      <c r="Y198" s="31"/>
    </row>
    <row r="199" spans="1:25" s="75" customFormat="1" ht="32.25" hidden="1" customHeight="1">
      <c r="A199" s="71"/>
      <c r="B199" s="71" t="s">
        <v>223</v>
      </c>
      <c r="C199" s="72" t="s">
        <v>176</v>
      </c>
      <c r="D199" s="73">
        <f>D200</f>
        <v>0</v>
      </c>
      <c r="E199" s="73">
        <f t="shared" si="345"/>
        <v>0</v>
      </c>
      <c r="F199" s="74">
        <f t="shared" si="345"/>
        <v>0</v>
      </c>
      <c r="G199" s="73">
        <f t="shared" si="345"/>
        <v>0</v>
      </c>
      <c r="H199" s="73">
        <f t="shared" si="345"/>
        <v>0</v>
      </c>
      <c r="I199" s="73">
        <f t="shared" si="345"/>
        <v>0</v>
      </c>
      <c r="J199" s="73">
        <f t="shared" si="345"/>
        <v>0</v>
      </c>
      <c r="K199" s="73">
        <f t="shared" si="345"/>
        <v>0</v>
      </c>
      <c r="L199" s="73">
        <f t="shared" si="345"/>
        <v>0</v>
      </c>
      <c r="M199" s="73">
        <f t="shared" si="345"/>
        <v>0</v>
      </c>
      <c r="N199" s="73">
        <f t="shared" si="345"/>
        <v>0</v>
      </c>
      <c r="O199" s="73">
        <f t="shared" si="345"/>
        <v>0</v>
      </c>
      <c r="P199" s="73">
        <f t="shared" si="345"/>
        <v>0</v>
      </c>
      <c r="Q199" s="73">
        <f t="shared" si="345"/>
        <v>0</v>
      </c>
      <c r="R199" s="73">
        <f t="shared" si="345"/>
        <v>0</v>
      </c>
      <c r="S199" s="73">
        <f t="shared" si="345"/>
        <v>0</v>
      </c>
      <c r="T199" s="73">
        <f t="shared" si="345"/>
        <v>0</v>
      </c>
      <c r="U199" s="73">
        <f t="shared" si="346"/>
        <v>0</v>
      </c>
      <c r="V199" s="73">
        <f t="shared" si="346"/>
        <v>0</v>
      </c>
      <c r="W199" s="73">
        <f t="shared" si="346"/>
        <v>0</v>
      </c>
      <c r="X199" s="73">
        <f t="shared" si="346"/>
        <v>0</v>
      </c>
      <c r="Y199" s="71"/>
    </row>
    <row r="200" spans="1:25" s="79" customFormat="1" ht="63.75" hidden="1" customHeight="1">
      <c r="A200" s="76"/>
      <c r="B200" s="77" t="s">
        <v>191</v>
      </c>
      <c r="C200" s="78" t="s">
        <v>192</v>
      </c>
      <c r="D200" s="59">
        <f>D201</f>
        <v>0</v>
      </c>
      <c r="E200" s="59">
        <f t="shared" si="345"/>
        <v>0</v>
      </c>
      <c r="F200" s="60">
        <f t="shared" si="345"/>
        <v>0</v>
      </c>
      <c r="G200" s="59">
        <f t="shared" si="345"/>
        <v>0</v>
      </c>
      <c r="H200" s="59">
        <f t="shared" si="345"/>
        <v>0</v>
      </c>
      <c r="I200" s="59">
        <f t="shared" si="345"/>
        <v>0</v>
      </c>
      <c r="J200" s="59">
        <f t="shared" si="345"/>
        <v>0</v>
      </c>
      <c r="K200" s="59">
        <f t="shared" si="345"/>
        <v>0</v>
      </c>
      <c r="L200" s="59">
        <f t="shared" si="345"/>
        <v>0</v>
      </c>
      <c r="M200" s="59">
        <f t="shared" si="345"/>
        <v>0</v>
      </c>
      <c r="N200" s="59">
        <f t="shared" si="345"/>
        <v>0</v>
      </c>
      <c r="O200" s="59">
        <f t="shared" si="345"/>
        <v>0</v>
      </c>
      <c r="P200" s="59">
        <f t="shared" si="345"/>
        <v>0</v>
      </c>
      <c r="Q200" s="59">
        <f t="shared" si="345"/>
        <v>0</v>
      </c>
      <c r="R200" s="59">
        <f t="shared" si="345"/>
        <v>0</v>
      </c>
      <c r="S200" s="59">
        <f t="shared" si="345"/>
        <v>0</v>
      </c>
      <c r="T200" s="59">
        <f t="shared" si="345"/>
        <v>0</v>
      </c>
      <c r="U200" s="59">
        <f t="shared" si="346"/>
        <v>0</v>
      </c>
      <c r="V200" s="59">
        <f t="shared" si="346"/>
        <v>0</v>
      </c>
      <c r="W200" s="59">
        <f t="shared" si="346"/>
        <v>0</v>
      </c>
      <c r="X200" s="59">
        <f t="shared" si="346"/>
        <v>0</v>
      </c>
      <c r="Y200" s="76"/>
    </row>
    <row r="201" spans="1:25" s="99" customFormat="1" ht="48.75" hidden="1" customHeight="1">
      <c r="A201" s="97"/>
      <c r="B201" s="42" t="s">
        <v>234</v>
      </c>
      <c r="C201" s="98"/>
      <c r="D201" s="43">
        <f>E201+J201+N201+O201+SUM(R201:V201)</f>
        <v>0</v>
      </c>
      <c r="E201" s="44">
        <f>SUM(F201:I201)</f>
        <v>0</v>
      </c>
      <c r="F201" s="47"/>
      <c r="G201" s="48"/>
      <c r="H201" s="48"/>
      <c r="I201" s="48"/>
      <c r="J201" s="44">
        <f t="shared" ref="J201" si="347">SUM(K201:M201)</f>
        <v>0</v>
      </c>
      <c r="K201" s="48"/>
      <c r="L201" s="48"/>
      <c r="M201" s="48"/>
      <c r="N201" s="48"/>
      <c r="O201" s="44">
        <f t="shared" ref="O201" si="348">SUM(P201:Q201)</f>
        <v>0</v>
      </c>
      <c r="P201" s="48"/>
      <c r="Q201" s="48"/>
      <c r="R201" s="48"/>
      <c r="S201" s="48"/>
      <c r="T201" s="48"/>
      <c r="U201" s="48"/>
      <c r="V201" s="44">
        <f t="shared" ref="V201" si="349">SUM(W201:X201)</f>
        <v>0</v>
      </c>
      <c r="W201" s="48"/>
      <c r="X201" s="48"/>
      <c r="Y201" s="97"/>
    </row>
    <row r="202" spans="1:25" s="32" customFormat="1" ht="44.25" hidden="1" customHeight="1">
      <c r="A202" s="31" t="s">
        <v>297</v>
      </c>
      <c r="B202" s="31" t="s">
        <v>298</v>
      </c>
      <c r="C202" s="28"/>
      <c r="D202" s="29">
        <f>D203</f>
        <v>0</v>
      </c>
      <c r="E202" s="29">
        <f t="shared" ref="E202:T203" si="350">E203</f>
        <v>0</v>
      </c>
      <c r="F202" s="30">
        <f t="shared" si="350"/>
        <v>0</v>
      </c>
      <c r="G202" s="29">
        <f t="shared" si="350"/>
        <v>0</v>
      </c>
      <c r="H202" s="29">
        <f t="shared" si="350"/>
        <v>0</v>
      </c>
      <c r="I202" s="29">
        <f t="shared" si="350"/>
        <v>0</v>
      </c>
      <c r="J202" s="29">
        <f t="shared" si="350"/>
        <v>0</v>
      </c>
      <c r="K202" s="29">
        <f t="shared" si="350"/>
        <v>0</v>
      </c>
      <c r="L202" s="29">
        <f t="shared" si="350"/>
        <v>0</v>
      </c>
      <c r="M202" s="29">
        <f t="shared" si="350"/>
        <v>0</v>
      </c>
      <c r="N202" s="29">
        <f t="shared" si="350"/>
        <v>0</v>
      </c>
      <c r="O202" s="29">
        <f t="shared" si="350"/>
        <v>0</v>
      </c>
      <c r="P202" s="29">
        <f t="shared" si="350"/>
        <v>0</v>
      </c>
      <c r="Q202" s="29">
        <f t="shared" si="350"/>
        <v>0</v>
      </c>
      <c r="R202" s="29">
        <f t="shared" si="350"/>
        <v>0</v>
      </c>
      <c r="S202" s="29">
        <f t="shared" si="350"/>
        <v>0</v>
      </c>
      <c r="T202" s="29">
        <f t="shared" si="350"/>
        <v>0</v>
      </c>
      <c r="U202" s="29">
        <f t="shared" ref="U202:X203" si="351">U203</f>
        <v>0</v>
      </c>
      <c r="V202" s="29">
        <f t="shared" si="351"/>
        <v>0</v>
      </c>
      <c r="W202" s="29">
        <f t="shared" si="351"/>
        <v>0</v>
      </c>
      <c r="X202" s="29">
        <f t="shared" si="351"/>
        <v>0</v>
      </c>
      <c r="Y202" s="31"/>
    </row>
    <row r="203" spans="1:25" s="75" customFormat="1" ht="24.75" hidden="1" customHeight="1">
      <c r="A203" s="71"/>
      <c r="B203" s="71" t="s">
        <v>223</v>
      </c>
      <c r="C203" s="72" t="s">
        <v>176</v>
      </c>
      <c r="D203" s="73">
        <f>D204</f>
        <v>0</v>
      </c>
      <c r="E203" s="73">
        <f t="shared" si="350"/>
        <v>0</v>
      </c>
      <c r="F203" s="74">
        <f t="shared" si="350"/>
        <v>0</v>
      </c>
      <c r="G203" s="73">
        <f t="shared" si="350"/>
        <v>0</v>
      </c>
      <c r="H203" s="73">
        <f t="shared" si="350"/>
        <v>0</v>
      </c>
      <c r="I203" s="73">
        <f t="shared" si="350"/>
        <v>0</v>
      </c>
      <c r="J203" s="73">
        <f t="shared" si="350"/>
        <v>0</v>
      </c>
      <c r="K203" s="73">
        <f t="shared" si="350"/>
        <v>0</v>
      </c>
      <c r="L203" s="73">
        <f t="shared" si="350"/>
        <v>0</v>
      </c>
      <c r="M203" s="73">
        <f t="shared" si="350"/>
        <v>0</v>
      </c>
      <c r="N203" s="73">
        <f t="shared" si="350"/>
        <v>0</v>
      </c>
      <c r="O203" s="73">
        <f t="shared" si="350"/>
        <v>0</v>
      </c>
      <c r="P203" s="73">
        <f t="shared" si="350"/>
        <v>0</v>
      </c>
      <c r="Q203" s="73">
        <f t="shared" si="350"/>
        <v>0</v>
      </c>
      <c r="R203" s="73">
        <f t="shared" si="350"/>
        <v>0</v>
      </c>
      <c r="S203" s="73">
        <f t="shared" si="350"/>
        <v>0</v>
      </c>
      <c r="T203" s="73">
        <f t="shared" si="350"/>
        <v>0</v>
      </c>
      <c r="U203" s="73">
        <f t="shared" si="351"/>
        <v>0</v>
      </c>
      <c r="V203" s="73">
        <f t="shared" si="351"/>
        <v>0</v>
      </c>
      <c r="W203" s="73">
        <f t="shared" si="351"/>
        <v>0</v>
      </c>
      <c r="X203" s="73">
        <f t="shared" si="351"/>
        <v>0</v>
      </c>
      <c r="Y203" s="71"/>
    </row>
    <row r="204" spans="1:25" s="79" customFormat="1" ht="63.75" hidden="1" customHeight="1">
      <c r="A204" s="76"/>
      <c r="B204" s="77" t="s">
        <v>191</v>
      </c>
      <c r="C204" s="78" t="s">
        <v>192</v>
      </c>
      <c r="D204" s="59">
        <f>SUM(D205:D206)</f>
        <v>0</v>
      </c>
      <c r="E204" s="59">
        <f t="shared" ref="E204:X204" si="352">SUM(E205:E206)</f>
        <v>0</v>
      </c>
      <c r="F204" s="60">
        <f t="shared" si="352"/>
        <v>0</v>
      </c>
      <c r="G204" s="59">
        <f t="shared" si="352"/>
        <v>0</v>
      </c>
      <c r="H204" s="59">
        <f t="shared" si="352"/>
        <v>0</v>
      </c>
      <c r="I204" s="59">
        <f t="shared" si="352"/>
        <v>0</v>
      </c>
      <c r="J204" s="59">
        <f t="shared" si="352"/>
        <v>0</v>
      </c>
      <c r="K204" s="59">
        <f t="shared" si="352"/>
        <v>0</v>
      </c>
      <c r="L204" s="59">
        <f t="shared" si="352"/>
        <v>0</v>
      </c>
      <c r="M204" s="59">
        <f t="shared" si="352"/>
        <v>0</v>
      </c>
      <c r="N204" s="59">
        <f t="shared" si="352"/>
        <v>0</v>
      </c>
      <c r="O204" s="59">
        <f t="shared" si="352"/>
        <v>0</v>
      </c>
      <c r="P204" s="59">
        <f t="shared" si="352"/>
        <v>0</v>
      </c>
      <c r="Q204" s="59">
        <f t="shared" si="352"/>
        <v>0</v>
      </c>
      <c r="R204" s="59">
        <f t="shared" si="352"/>
        <v>0</v>
      </c>
      <c r="S204" s="59">
        <f t="shared" si="352"/>
        <v>0</v>
      </c>
      <c r="T204" s="59">
        <f t="shared" si="352"/>
        <v>0</v>
      </c>
      <c r="U204" s="59">
        <f t="shared" si="352"/>
        <v>0</v>
      </c>
      <c r="V204" s="59">
        <f t="shared" si="352"/>
        <v>0</v>
      </c>
      <c r="W204" s="59">
        <f t="shared" si="352"/>
        <v>0</v>
      </c>
      <c r="X204" s="59">
        <f t="shared" si="352"/>
        <v>0</v>
      </c>
      <c r="Y204" s="76"/>
    </row>
    <row r="205" spans="1:25" s="3" customFormat="1" ht="49.5" hidden="1" customHeight="1">
      <c r="A205" s="80"/>
      <c r="B205" s="49" t="s">
        <v>237</v>
      </c>
      <c r="C205" s="81"/>
      <c r="D205" s="43">
        <f>E205+J205+N205+O205+SUM(R205:V205)</f>
        <v>0</v>
      </c>
      <c r="E205" s="44">
        <f t="shared" ref="E205:E206" si="353">SUM(F205:I205)</f>
        <v>0</v>
      </c>
      <c r="F205" s="47"/>
      <c r="G205" s="48"/>
      <c r="H205" s="48"/>
      <c r="I205" s="48"/>
      <c r="J205" s="44">
        <f t="shared" ref="J205:J206" si="354">SUM(K205:M205)</f>
        <v>0</v>
      </c>
      <c r="K205" s="48"/>
      <c r="L205" s="48"/>
      <c r="M205" s="48"/>
      <c r="N205" s="48"/>
      <c r="O205" s="44">
        <f t="shared" ref="O205:O206" si="355">SUM(P205:Q205)</f>
        <v>0</v>
      </c>
      <c r="P205" s="48"/>
      <c r="Q205" s="48"/>
      <c r="R205" s="48"/>
      <c r="S205" s="48"/>
      <c r="T205" s="48"/>
      <c r="U205" s="48"/>
      <c r="V205" s="44">
        <f t="shared" ref="V205:V206" si="356">SUM(W205:X205)</f>
        <v>0</v>
      </c>
      <c r="W205" s="48"/>
      <c r="X205" s="48"/>
      <c r="Y205" s="49"/>
    </row>
    <row r="206" spans="1:25" s="3" customFormat="1" ht="15.75" hidden="1">
      <c r="A206" s="80"/>
      <c r="B206" s="42"/>
      <c r="C206" s="81"/>
      <c r="D206" s="43">
        <f t="shared" ref="D206" si="357">E206+J206+N206+O206+SUM(R206:V206)</f>
        <v>0</v>
      </c>
      <c r="E206" s="44">
        <f t="shared" si="353"/>
        <v>0</v>
      </c>
      <c r="F206" s="47"/>
      <c r="G206" s="48"/>
      <c r="H206" s="48"/>
      <c r="I206" s="48"/>
      <c r="J206" s="44">
        <f t="shared" si="354"/>
        <v>0</v>
      </c>
      <c r="K206" s="48"/>
      <c r="L206" s="48"/>
      <c r="M206" s="48"/>
      <c r="N206" s="48"/>
      <c r="O206" s="44">
        <f t="shared" si="355"/>
        <v>0</v>
      </c>
      <c r="P206" s="48"/>
      <c r="Q206" s="48"/>
      <c r="R206" s="48"/>
      <c r="S206" s="48"/>
      <c r="T206" s="48"/>
      <c r="U206" s="48"/>
      <c r="V206" s="44">
        <f t="shared" si="356"/>
        <v>0</v>
      </c>
      <c r="W206" s="48"/>
      <c r="X206" s="48"/>
      <c r="Y206" s="42"/>
    </row>
    <row r="207" spans="1:25" s="70" customFormat="1" ht="25.5" customHeight="1">
      <c r="A207" s="63" t="s">
        <v>68</v>
      </c>
      <c r="B207" s="64" t="s">
        <v>299</v>
      </c>
      <c r="C207" s="65"/>
      <c r="D207" s="66">
        <f>D208+D226+D230+D235+D243+D250+D265+D283+D287+D297+D305+D309+D317+D322+D327+D332+D337+D342+D347+D351+D355</f>
        <v>27437</v>
      </c>
      <c r="E207" s="66">
        <f t="shared" ref="E207:X207" si="358">E208+E226+E230+E235+E243+E250+E265+E283+E287+E297+E305+E309+E317+E322+E327+E332+E337+E342+E347+E351+E355</f>
        <v>2251</v>
      </c>
      <c r="F207" s="67">
        <f t="shared" si="358"/>
        <v>1774</v>
      </c>
      <c r="G207" s="66">
        <f t="shared" si="358"/>
        <v>20</v>
      </c>
      <c r="H207" s="66">
        <f t="shared" si="358"/>
        <v>285</v>
      </c>
      <c r="I207" s="66">
        <f t="shared" si="358"/>
        <v>172</v>
      </c>
      <c r="J207" s="66">
        <f t="shared" si="358"/>
        <v>3638</v>
      </c>
      <c r="K207" s="66">
        <f t="shared" si="358"/>
        <v>628</v>
      </c>
      <c r="L207" s="66">
        <f t="shared" si="358"/>
        <v>3000</v>
      </c>
      <c r="M207" s="66">
        <f t="shared" si="358"/>
        <v>10</v>
      </c>
      <c r="N207" s="66">
        <f t="shared" si="358"/>
        <v>70</v>
      </c>
      <c r="O207" s="66">
        <f t="shared" si="358"/>
        <v>9750</v>
      </c>
      <c r="P207" s="66">
        <f t="shared" si="358"/>
        <v>8177</v>
      </c>
      <c r="Q207" s="66">
        <f t="shared" si="358"/>
        <v>1573</v>
      </c>
      <c r="R207" s="66">
        <f t="shared" si="358"/>
        <v>215</v>
      </c>
      <c r="S207" s="66">
        <f t="shared" si="358"/>
        <v>7884</v>
      </c>
      <c r="T207" s="66">
        <f t="shared" si="358"/>
        <v>233</v>
      </c>
      <c r="U207" s="66">
        <f t="shared" si="358"/>
        <v>2982</v>
      </c>
      <c r="V207" s="66">
        <f t="shared" si="358"/>
        <v>414</v>
      </c>
      <c r="W207" s="66">
        <f t="shared" si="358"/>
        <v>386</v>
      </c>
      <c r="X207" s="66">
        <f t="shared" si="358"/>
        <v>28</v>
      </c>
      <c r="Y207" s="68"/>
    </row>
    <row r="208" spans="1:25" s="32" customFormat="1" ht="28.5" customHeight="1">
      <c r="A208" s="31" t="s">
        <v>3</v>
      </c>
      <c r="B208" s="639" t="s">
        <v>220</v>
      </c>
      <c r="C208" s="640"/>
      <c r="D208" s="29">
        <f>D209+D212</f>
        <v>3991</v>
      </c>
      <c r="E208" s="29">
        <f t="shared" ref="E208:X208" si="359">E209+E212</f>
        <v>493</v>
      </c>
      <c r="F208" s="30">
        <f t="shared" si="359"/>
        <v>493</v>
      </c>
      <c r="G208" s="29">
        <f t="shared" si="359"/>
        <v>0</v>
      </c>
      <c r="H208" s="29">
        <f t="shared" si="359"/>
        <v>0</v>
      </c>
      <c r="I208" s="29">
        <f t="shared" si="359"/>
        <v>0</v>
      </c>
      <c r="J208" s="29">
        <f t="shared" si="359"/>
        <v>3428</v>
      </c>
      <c r="K208" s="29">
        <f t="shared" si="359"/>
        <v>428</v>
      </c>
      <c r="L208" s="29">
        <f t="shared" si="359"/>
        <v>3000</v>
      </c>
      <c r="M208" s="29">
        <f t="shared" si="359"/>
        <v>0</v>
      </c>
      <c r="N208" s="29">
        <f t="shared" si="359"/>
        <v>70</v>
      </c>
      <c r="O208" s="29">
        <f t="shared" si="359"/>
        <v>0</v>
      </c>
      <c r="P208" s="29">
        <f t="shared" si="359"/>
        <v>0</v>
      </c>
      <c r="Q208" s="29">
        <f t="shared" si="359"/>
        <v>0</v>
      </c>
      <c r="R208" s="29">
        <f t="shared" si="359"/>
        <v>0</v>
      </c>
      <c r="S208" s="29">
        <f t="shared" si="359"/>
        <v>0</v>
      </c>
      <c r="T208" s="29">
        <f t="shared" si="359"/>
        <v>0</v>
      </c>
      <c r="U208" s="29">
        <f t="shared" si="359"/>
        <v>0</v>
      </c>
      <c r="V208" s="29">
        <f t="shared" si="359"/>
        <v>0</v>
      </c>
      <c r="W208" s="29">
        <f t="shared" si="359"/>
        <v>0</v>
      </c>
      <c r="X208" s="29">
        <f t="shared" si="359"/>
        <v>0</v>
      </c>
      <c r="Y208" s="31"/>
    </row>
    <row r="209" spans="1:25" s="75" customFormat="1" ht="21.75" customHeight="1">
      <c r="A209" s="71">
        <v>1</v>
      </c>
      <c r="B209" s="100" t="s">
        <v>221</v>
      </c>
      <c r="C209" s="72" t="s">
        <v>159</v>
      </c>
      <c r="D209" s="73">
        <f>D210</f>
        <v>73</v>
      </c>
      <c r="E209" s="73">
        <f t="shared" ref="E209:X210" si="360">E210</f>
        <v>73</v>
      </c>
      <c r="F209" s="74">
        <f t="shared" si="360"/>
        <v>73</v>
      </c>
      <c r="G209" s="73">
        <f t="shared" si="360"/>
        <v>0</v>
      </c>
      <c r="H209" s="73">
        <f t="shared" si="360"/>
        <v>0</v>
      </c>
      <c r="I209" s="73">
        <f t="shared" si="360"/>
        <v>0</v>
      </c>
      <c r="J209" s="73">
        <f t="shared" si="360"/>
        <v>0</v>
      </c>
      <c r="K209" s="73">
        <f t="shared" si="360"/>
        <v>0</v>
      </c>
      <c r="L209" s="73">
        <f t="shared" si="360"/>
        <v>0</v>
      </c>
      <c r="M209" s="73">
        <f t="shared" si="360"/>
        <v>0</v>
      </c>
      <c r="N209" s="73">
        <f t="shared" si="360"/>
        <v>0</v>
      </c>
      <c r="O209" s="73">
        <f t="shared" si="360"/>
        <v>0</v>
      </c>
      <c r="P209" s="73">
        <f t="shared" si="360"/>
        <v>0</v>
      </c>
      <c r="Q209" s="73">
        <f t="shared" si="360"/>
        <v>0</v>
      </c>
      <c r="R209" s="73">
        <f t="shared" si="360"/>
        <v>0</v>
      </c>
      <c r="S209" s="73">
        <f t="shared" si="360"/>
        <v>0</v>
      </c>
      <c r="T209" s="73">
        <f t="shared" si="360"/>
        <v>0</v>
      </c>
      <c r="U209" s="73">
        <f t="shared" si="360"/>
        <v>0</v>
      </c>
      <c r="V209" s="73">
        <f t="shared" si="360"/>
        <v>0</v>
      </c>
      <c r="W209" s="73">
        <f t="shared" si="360"/>
        <v>0</v>
      </c>
      <c r="X209" s="73">
        <f t="shared" si="360"/>
        <v>0</v>
      </c>
      <c r="Y209" s="71"/>
    </row>
    <row r="210" spans="1:25" s="79" customFormat="1" ht="30">
      <c r="A210" s="76"/>
      <c r="B210" s="77" t="s">
        <v>171</v>
      </c>
      <c r="C210" s="78" t="s">
        <v>172</v>
      </c>
      <c r="D210" s="59">
        <f>D211</f>
        <v>73</v>
      </c>
      <c r="E210" s="59">
        <f t="shared" si="360"/>
        <v>73</v>
      </c>
      <c r="F210" s="60">
        <f t="shared" si="360"/>
        <v>73</v>
      </c>
      <c r="G210" s="59">
        <f t="shared" si="360"/>
        <v>0</v>
      </c>
      <c r="H210" s="59">
        <f t="shared" si="360"/>
        <v>0</v>
      </c>
      <c r="I210" s="59">
        <f t="shared" si="360"/>
        <v>0</v>
      </c>
      <c r="J210" s="59">
        <f t="shared" si="360"/>
        <v>0</v>
      </c>
      <c r="K210" s="59">
        <f t="shared" si="360"/>
        <v>0</v>
      </c>
      <c r="L210" s="59">
        <f t="shared" si="360"/>
        <v>0</v>
      </c>
      <c r="M210" s="59">
        <f t="shared" si="360"/>
        <v>0</v>
      </c>
      <c r="N210" s="59">
        <f t="shared" si="360"/>
        <v>0</v>
      </c>
      <c r="O210" s="59">
        <f t="shared" si="360"/>
        <v>0</v>
      </c>
      <c r="P210" s="59">
        <f t="shared" si="360"/>
        <v>0</v>
      </c>
      <c r="Q210" s="59">
        <f t="shared" si="360"/>
        <v>0</v>
      </c>
      <c r="R210" s="59">
        <f t="shared" si="360"/>
        <v>0</v>
      </c>
      <c r="S210" s="59">
        <f t="shared" si="360"/>
        <v>0</v>
      </c>
      <c r="T210" s="59">
        <f t="shared" si="360"/>
        <v>0</v>
      </c>
      <c r="U210" s="59">
        <f t="shared" si="360"/>
        <v>0</v>
      </c>
      <c r="V210" s="59">
        <f t="shared" si="360"/>
        <v>0</v>
      </c>
      <c r="W210" s="59">
        <f t="shared" si="360"/>
        <v>0</v>
      </c>
      <c r="X210" s="59">
        <f t="shared" si="360"/>
        <v>0</v>
      </c>
      <c r="Y210" s="76"/>
    </row>
    <row r="211" spans="1:25" s="118" customFormat="1" ht="26.25" customHeight="1">
      <c r="A211" s="112"/>
      <c r="B211" s="113" t="s">
        <v>222</v>
      </c>
      <c r="C211" s="114"/>
      <c r="D211" s="115">
        <f>E211+J211+N211+O211+SUM(R211:V211)</f>
        <v>73</v>
      </c>
      <c r="E211" s="116">
        <f>SUM(F211:I211)</f>
        <v>73</v>
      </c>
      <c r="F211" s="117">
        <v>73</v>
      </c>
      <c r="G211" s="117"/>
      <c r="H211" s="117"/>
      <c r="I211" s="117"/>
      <c r="J211" s="116">
        <f>SUM(K211:M211)</f>
        <v>0</v>
      </c>
      <c r="K211" s="117"/>
      <c r="L211" s="117"/>
      <c r="M211" s="117"/>
      <c r="N211" s="117"/>
      <c r="O211" s="116">
        <f>SUM(P211:Q211)</f>
        <v>0</v>
      </c>
      <c r="P211" s="117"/>
      <c r="Q211" s="117"/>
      <c r="R211" s="117"/>
      <c r="S211" s="117"/>
      <c r="T211" s="117"/>
      <c r="U211" s="117"/>
      <c r="V211" s="116">
        <f>SUM(W211:X211)</f>
        <v>0</v>
      </c>
      <c r="W211" s="117"/>
      <c r="X211" s="117"/>
      <c r="Y211" s="112"/>
    </row>
    <row r="212" spans="1:25" s="75" customFormat="1" ht="26.25" customHeight="1">
      <c r="A212" s="71">
        <v>2</v>
      </c>
      <c r="B212" s="100" t="s">
        <v>223</v>
      </c>
      <c r="C212" s="72" t="s">
        <v>176</v>
      </c>
      <c r="D212" s="73">
        <f>D213+D215+D218+D221</f>
        <v>3918</v>
      </c>
      <c r="E212" s="73">
        <f t="shared" ref="E212:X212" si="361">E213+E215+E218+E221</f>
        <v>420</v>
      </c>
      <c r="F212" s="74">
        <f t="shared" si="361"/>
        <v>420</v>
      </c>
      <c r="G212" s="73">
        <f t="shared" si="361"/>
        <v>0</v>
      </c>
      <c r="H212" s="73">
        <f t="shared" si="361"/>
        <v>0</v>
      </c>
      <c r="I212" s="73">
        <f t="shared" si="361"/>
        <v>0</v>
      </c>
      <c r="J212" s="73">
        <f t="shared" si="361"/>
        <v>3428</v>
      </c>
      <c r="K212" s="73">
        <f t="shared" si="361"/>
        <v>428</v>
      </c>
      <c r="L212" s="73">
        <f t="shared" si="361"/>
        <v>3000</v>
      </c>
      <c r="M212" s="73">
        <f t="shared" si="361"/>
        <v>0</v>
      </c>
      <c r="N212" s="73">
        <f t="shared" si="361"/>
        <v>70</v>
      </c>
      <c r="O212" s="73">
        <f t="shared" si="361"/>
        <v>0</v>
      </c>
      <c r="P212" s="73">
        <f t="shared" si="361"/>
        <v>0</v>
      </c>
      <c r="Q212" s="73">
        <f t="shared" si="361"/>
        <v>0</v>
      </c>
      <c r="R212" s="73">
        <f t="shared" si="361"/>
        <v>0</v>
      </c>
      <c r="S212" s="73">
        <f t="shared" si="361"/>
        <v>0</v>
      </c>
      <c r="T212" s="73">
        <f t="shared" si="361"/>
        <v>0</v>
      </c>
      <c r="U212" s="73">
        <f t="shared" si="361"/>
        <v>0</v>
      </c>
      <c r="V212" s="73">
        <f t="shared" si="361"/>
        <v>0</v>
      </c>
      <c r="W212" s="73">
        <f t="shared" si="361"/>
        <v>0</v>
      </c>
      <c r="X212" s="73">
        <f t="shared" si="361"/>
        <v>0</v>
      </c>
      <c r="Y212" s="71"/>
    </row>
    <row r="213" spans="1:25" s="79" customFormat="1" ht="36.75" customHeight="1">
      <c r="A213" s="76" t="s">
        <v>12</v>
      </c>
      <c r="B213" s="77" t="s">
        <v>177</v>
      </c>
      <c r="C213" s="78" t="s">
        <v>178</v>
      </c>
      <c r="D213" s="59">
        <f>D214</f>
        <v>3000</v>
      </c>
      <c r="E213" s="59">
        <f t="shared" ref="E213:X213" si="362">E214</f>
        <v>0</v>
      </c>
      <c r="F213" s="60">
        <f t="shared" si="362"/>
        <v>0</v>
      </c>
      <c r="G213" s="59">
        <f t="shared" si="362"/>
        <v>0</v>
      </c>
      <c r="H213" s="59">
        <f t="shared" si="362"/>
        <v>0</v>
      </c>
      <c r="I213" s="59">
        <f t="shared" si="362"/>
        <v>0</v>
      </c>
      <c r="J213" s="59">
        <f t="shared" si="362"/>
        <v>3000</v>
      </c>
      <c r="K213" s="59">
        <f t="shared" si="362"/>
        <v>0</v>
      </c>
      <c r="L213" s="59">
        <f t="shared" si="362"/>
        <v>3000</v>
      </c>
      <c r="M213" s="59">
        <f t="shared" si="362"/>
        <v>0</v>
      </c>
      <c r="N213" s="59">
        <f t="shared" si="362"/>
        <v>0</v>
      </c>
      <c r="O213" s="59">
        <f t="shared" si="362"/>
        <v>0</v>
      </c>
      <c r="P213" s="59">
        <f t="shared" si="362"/>
        <v>0</v>
      </c>
      <c r="Q213" s="59">
        <f t="shared" si="362"/>
        <v>0</v>
      </c>
      <c r="R213" s="59">
        <f t="shared" si="362"/>
        <v>0</v>
      </c>
      <c r="S213" s="59">
        <f t="shared" si="362"/>
        <v>0</v>
      </c>
      <c r="T213" s="59">
        <f t="shared" si="362"/>
        <v>0</v>
      </c>
      <c r="U213" s="59">
        <f t="shared" si="362"/>
        <v>0</v>
      </c>
      <c r="V213" s="59">
        <f t="shared" si="362"/>
        <v>0</v>
      </c>
      <c r="W213" s="59">
        <f t="shared" si="362"/>
        <v>0</v>
      </c>
      <c r="X213" s="59">
        <f t="shared" si="362"/>
        <v>0</v>
      </c>
      <c r="Y213" s="76"/>
    </row>
    <row r="214" spans="1:25" s="3" customFormat="1" ht="45.75" customHeight="1">
      <c r="A214" s="80"/>
      <c r="B214" s="42" t="s">
        <v>224</v>
      </c>
      <c r="C214" s="81"/>
      <c r="D214" s="43">
        <f>E214+J214+N214+O214+SUM(R214:V214)</f>
        <v>3000</v>
      </c>
      <c r="E214" s="44">
        <f>SUM(F214:I214)</f>
        <v>0</v>
      </c>
      <c r="F214" s="47"/>
      <c r="G214" s="48"/>
      <c r="H214" s="48"/>
      <c r="I214" s="48"/>
      <c r="J214" s="44">
        <f t="shared" ref="J214" si="363">SUM(K214:M214)</f>
        <v>3000</v>
      </c>
      <c r="K214" s="48"/>
      <c r="L214" s="48">
        <v>3000</v>
      </c>
      <c r="M214" s="48"/>
      <c r="N214" s="48"/>
      <c r="O214" s="44">
        <f t="shared" ref="O214" si="364">SUM(P214:Q214)</f>
        <v>0</v>
      </c>
      <c r="P214" s="48"/>
      <c r="Q214" s="48"/>
      <c r="R214" s="48"/>
      <c r="S214" s="48"/>
      <c r="T214" s="48"/>
      <c r="U214" s="48"/>
      <c r="V214" s="44">
        <f t="shared" ref="V214" si="365">SUM(W214:X214)</f>
        <v>0</v>
      </c>
      <c r="W214" s="48"/>
      <c r="X214" s="48"/>
      <c r="Y214" s="80"/>
    </row>
    <row r="215" spans="1:25" s="79" customFormat="1" ht="102" customHeight="1">
      <c r="A215" s="76" t="s">
        <v>13</v>
      </c>
      <c r="B215" s="77" t="s">
        <v>179</v>
      </c>
      <c r="C215" s="78" t="s">
        <v>180</v>
      </c>
      <c r="D215" s="59">
        <f>SUM(D216:D217)</f>
        <v>428</v>
      </c>
      <c r="E215" s="59">
        <f t="shared" ref="E215:X215" si="366">SUM(E216:E217)</f>
        <v>0</v>
      </c>
      <c r="F215" s="60">
        <f t="shared" si="366"/>
        <v>0</v>
      </c>
      <c r="G215" s="59">
        <f t="shared" si="366"/>
        <v>0</v>
      </c>
      <c r="H215" s="59">
        <f t="shared" si="366"/>
        <v>0</v>
      </c>
      <c r="I215" s="59">
        <f t="shared" si="366"/>
        <v>0</v>
      </c>
      <c r="J215" s="59">
        <f t="shared" si="366"/>
        <v>428</v>
      </c>
      <c r="K215" s="59">
        <f t="shared" si="366"/>
        <v>428</v>
      </c>
      <c r="L215" s="59">
        <f t="shared" si="366"/>
        <v>0</v>
      </c>
      <c r="M215" s="59">
        <f t="shared" si="366"/>
        <v>0</v>
      </c>
      <c r="N215" s="59">
        <f t="shared" si="366"/>
        <v>0</v>
      </c>
      <c r="O215" s="59">
        <f t="shared" si="366"/>
        <v>0</v>
      </c>
      <c r="P215" s="59">
        <f t="shared" si="366"/>
        <v>0</v>
      </c>
      <c r="Q215" s="59">
        <f t="shared" si="366"/>
        <v>0</v>
      </c>
      <c r="R215" s="59">
        <f t="shared" si="366"/>
        <v>0</v>
      </c>
      <c r="S215" s="59">
        <f t="shared" si="366"/>
        <v>0</v>
      </c>
      <c r="T215" s="59">
        <f t="shared" si="366"/>
        <v>0</v>
      </c>
      <c r="U215" s="59">
        <f t="shared" si="366"/>
        <v>0</v>
      </c>
      <c r="V215" s="59">
        <f t="shared" si="366"/>
        <v>0</v>
      </c>
      <c r="W215" s="59">
        <f t="shared" si="366"/>
        <v>0</v>
      </c>
      <c r="X215" s="59">
        <f t="shared" si="366"/>
        <v>0</v>
      </c>
      <c r="Y215" s="76"/>
    </row>
    <row r="216" spans="1:25" s="3" customFormat="1" ht="39" customHeight="1">
      <c r="A216" s="82"/>
      <c r="B216" s="83" t="s">
        <v>225</v>
      </c>
      <c r="C216" s="84"/>
      <c r="D216" s="43">
        <f t="shared" ref="D216:D217" si="367">E216+J216+N216+O216+SUM(R216:V216)</f>
        <v>350</v>
      </c>
      <c r="E216" s="44">
        <f t="shared" ref="E216:E217" si="368">SUM(F216:I216)</f>
        <v>0</v>
      </c>
      <c r="F216" s="85"/>
      <c r="G216" s="86"/>
      <c r="H216" s="86"/>
      <c r="I216" s="86"/>
      <c r="J216" s="44">
        <f t="shared" ref="J216:J217" si="369">SUM(K216:M216)</f>
        <v>350</v>
      </c>
      <c r="K216" s="48">
        <v>350</v>
      </c>
      <c r="L216" s="48"/>
      <c r="M216" s="48"/>
      <c r="N216" s="48"/>
      <c r="O216" s="44">
        <f t="shared" ref="O216:O217" si="370">SUM(P216:Q216)</f>
        <v>0</v>
      </c>
      <c r="P216" s="48"/>
      <c r="Q216" s="48"/>
      <c r="R216" s="48"/>
      <c r="S216" s="48"/>
      <c r="T216" s="48"/>
      <c r="U216" s="48"/>
      <c r="V216" s="44">
        <f t="shared" ref="V216:V217" si="371">SUM(W216:X216)</f>
        <v>0</v>
      </c>
      <c r="W216" s="86"/>
      <c r="X216" s="86"/>
      <c r="Y216" s="82"/>
    </row>
    <row r="217" spans="1:25" s="118" customFormat="1" ht="32.25" customHeight="1">
      <c r="A217" s="119"/>
      <c r="B217" s="120" t="s">
        <v>226</v>
      </c>
      <c r="C217" s="121"/>
      <c r="D217" s="115">
        <f t="shared" si="367"/>
        <v>78</v>
      </c>
      <c r="E217" s="116">
        <f t="shared" si="368"/>
        <v>0</v>
      </c>
      <c r="F217" s="122"/>
      <c r="G217" s="122"/>
      <c r="H217" s="122"/>
      <c r="I217" s="122"/>
      <c r="J217" s="116">
        <f t="shared" si="369"/>
        <v>78</v>
      </c>
      <c r="K217" s="117">
        <v>78</v>
      </c>
      <c r="L217" s="117"/>
      <c r="M217" s="117"/>
      <c r="N217" s="117"/>
      <c r="O217" s="116">
        <f t="shared" si="370"/>
        <v>0</v>
      </c>
      <c r="P217" s="117"/>
      <c r="Q217" s="117"/>
      <c r="R217" s="117"/>
      <c r="S217" s="117"/>
      <c r="T217" s="117"/>
      <c r="U217" s="117"/>
      <c r="V217" s="116">
        <f t="shared" si="371"/>
        <v>0</v>
      </c>
      <c r="W217" s="122"/>
      <c r="X217" s="122"/>
      <c r="Y217" s="119"/>
    </row>
    <row r="218" spans="1:25" s="79" customFormat="1" ht="66.75" customHeight="1">
      <c r="A218" s="76" t="s">
        <v>16</v>
      </c>
      <c r="B218" s="77" t="s">
        <v>185</v>
      </c>
      <c r="C218" s="78" t="s">
        <v>186</v>
      </c>
      <c r="D218" s="59">
        <f>SUM(D219:D220)</f>
        <v>70</v>
      </c>
      <c r="E218" s="59">
        <f t="shared" ref="E218:X218" si="372">SUM(E219:E220)</f>
        <v>0</v>
      </c>
      <c r="F218" s="60">
        <f t="shared" si="372"/>
        <v>0</v>
      </c>
      <c r="G218" s="59">
        <f t="shared" si="372"/>
        <v>0</v>
      </c>
      <c r="H218" s="59">
        <f t="shared" si="372"/>
        <v>0</v>
      </c>
      <c r="I218" s="59">
        <f t="shared" si="372"/>
        <v>0</v>
      </c>
      <c r="J218" s="59">
        <f t="shared" si="372"/>
        <v>0</v>
      </c>
      <c r="K218" s="59">
        <f t="shared" si="372"/>
        <v>0</v>
      </c>
      <c r="L218" s="59">
        <f t="shared" si="372"/>
        <v>0</v>
      </c>
      <c r="M218" s="59">
        <f t="shared" si="372"/>
        <v>0</v>
      </c>
      <c r="N218" s="59">
        <f t="shared" si="372"/>
        <v>70</v>
      </c>
      <c r="O218" s="59">
        <f t="shared" si="372"/>
        <v>0</v>
      </c>
      <c r="P218" s="59">
        <f t="shared" si="372"/>
        <v>0</v>
      </c>
      <c r="Q218" s="59">
        <f t="shared" si="372"/>
        <v>0</v>
      </c>
      <c r="R218" s="59">
        <f t="shared" si="372"/>
        <v>0</v>
      </c>
      <c r="S218" s="59">
        <f t="shared" si="372"/>
        <v>0</v>
      </c>
      <c r="T218" s="59">
        <f t="shared" si="372"/>
        <v>0</v>
      </c>
      <c r="U218" s="59">
        <f t="shared" si="372"/>
        <v>0</v>
      </c>
      <c r="V218" s="59">
        <f t="shared" si="372"/>
        <v>0</v>
      </c>
      <c r="W218" s="59">
        <f t="shared" si="372"/>
        <v>0</v>
      </c>
      <c r="X218" s="59">
        <f t="shared" si="372"/>
        <v>0</v>
      </c>
      <c r="Y218" s="76"/>
    </row>
    <row r="219" spans="1:25" s="118" customFormat="1" ht="59.25" customHeight="1">
      <c r="A219" s="112"/>
      <c r="B219" s="113" t="s">
        <v>227</v>
      </c>
      <c r="C219" s="114"/>
      <c r="D219" s="115">
        <f t="shared" ref="D219:D220" si="373">E219+J219+N219+O219+SUM(R219:V219)</f>
        <v>60</v>
      </c>
      <c r="E219" s="116">
        <f t="shared" ref="E219:E220" si="374">SUM(F219:I219)</f>
        <v>0</v>
      </c>
      <c r="F219" s="117"/>
      <c r="G219" s="117"/>
      <c r="H219" s="117"/>
      <c r="I219" s="117"/>
      <c r="J219" s="116">
        <f t="shared" ref="J219:J220" si="375">SUM(K219:M219)</f>
        <v>0</v>
      </c>
      <c r="K219" s="117"/>
      <c r="L219" s="117"/>
      <c r="M219" s="117"/>
      <c r="N219" s="117">
        <v>60</v>
      </c>
      <c r="O219" s="116">
        <f t="shared" ref="O219:O220" si="376">SUM(P219:Q219)</f>
        <v>0</v>
      </c>
      <c r="P219" s="117"/>
      <c r="Q219" s="117"/>
      <c r="R219" s="117"/>
      <c r="S219" s="117"/>
      <c r="T219" s="117"/>
      <c r="U219" s="117"/>
      <c r="V219" s="116">
        <f t="shared" ref="V219:V220" si="377">SUM(W219:X219)</f>
        <v>0</v>
      </c>
      <c r="W219" s="117"/>
      <c r="X219" s="117"/>
      <c r="Y219" s="113" t="s">
        <v>228</v>
      </c>
    </row>
    <row r="220" spans="1:25" s="118" customFormat="1" ht="61.5" customHeight="1">
      <c r="A220" s="112"/>
      <c r="B220" s="113" t="s">
        <v>229</v>
      </c>
      <c r="C220" s="114"/>
      <c r="D220" s="115">
        <f t="shared" si="373"/>
        <v>10</v>
      </c>
      <c r="E220" s="116">
        <f t="shared" si="374"/>
        <v>0</v>
      </c>
      <c r="F220" s="117"/>
      <c r="G220" s="117"/>
      <c r="H220" s="117"/>
      <c r="I220" s="117"/>
      <c r="J220" s="116">
        <f t="shared" si="375"/>
        <v>0</v>
      </c>
      <c r="K220" s="117"/>
      <c r="L220" s="117"/>
      <c r="M220" s="117"/>
      <c r="N220" s="117">
        <v>10</v>
      </c>
      <c r="O220" s="116">
        <f t="shared" si="376"/>
        <v>0</v>
      </c>
      <c r="P220" s="117"/>
      <c r="Q220" s="117"/>
      <c r="R220" s="117"/>
      <c r="S220" s="117"/>
      <c r="T220" s="117"/>
      <c r="U220" s="117"/>
      <c r="V220" s="116">
        <f t="shared" si="377"/>
        <v>0</v>
      </c>
      <c r="W220" s="117"/>
      <c r="X220" s="117"/>
      <c r="Y220" s="113" t="s">
        <v>230</v>
      </c>
    </row>
    <row r="221" spans="1:25" s="79" customFormat="1" ht="75">
      <c r="A221" s="76" t="s">
        <v>26</v>
      </c>
      <c r="B221" s="77" t="s">
        <v>191</v>
      </c>
      <c r="C221" s="78" t="s">
        <v>192</v>
      </c>
      <c r="D221" s="59">
        <f>SUM(D222:D225)</f>
        <v>420</v>
      </c>
      <c r="E221" s="59">
        <f t="shared" ref="E221:X221" si="378">SUM(E222:E225)</f>
        <v>420</v>
      </c>
      <c r="F221" s="60">
        <f t="shared" si="378"/>
        <v>420</v>
      </c>
      <c r="G221" s="59">
        <f t="shared" si="378"/>
        <v>0</v>
      </c>
      <c r="H221" s="59">
        <f t="shared" si="378"/>
        <v>0</v>
      </c>
      <c r="I221" s="59">
        <f t="shared" si="378"/>
        <v>0</v>
      </c>
      <c r="J221" s="59">
        <f t="shared" si="378"/>
        <v>0</v>
      </c>
      <c r="K221" s="59">
        <f t="shared" si="378"/>
        <v>0</v>
      </c>
      <c r="L221" s="59">
        <f t="shared" si="378"/>
        <v>0</v>
      </c>
      <c r="M221" s="59">
        <f t="shared" si="378"/>
        <v>0</v>
      </c>
      <c r="N221" s="59">
        <f t="shared" si="378"/>
        <v>0</v>
      </c>
      <c r="O221" s="59">
        <f t="shared" si="378"/>
        <v>0</v>
      </c>
      <c r="P221" s="59">
        <f t="shared" si="378"/>
        <v>0</v>
      </c>
      <c r="Q221" s="59">
        <f t="shared" si="378"/>
        <v>0</v>
      </c>
      <c r="R221" s="59">
        <f t="shared" si="378"/>
        <v>0</v>
      </c>
      <c r="S221" s="59">
        <f t="shared" si="378"/>
        <v>0</v>
      </c>
      <c r="T221" s="59">
        <f t="shared" si="378"/>
        <v>0</v>
      </c>
      <c r="U221" s="59">
        <f t="shared" si="378"/>
        <v>0</v>
      </c>
      <c r="V221" s="59">
        <f t="shared" si="378"/>
        <v>0</v>
      </c>
      <c r="W221" s="59">
        <f t="shared" si="378"/>
        <v>0</v>
      </c>
      <c r="X221" s="59">
        <f t="shared" si="378"/>
        <v>0</v>
      </c>
      <c r="Y221" s="76"/>
    </row>
    <row r="222" spans="1:25" s="3" customFormat="1" ht="59.25" customHeight="1">
      <c r="A222" s="80"/>
      <c r="B222" s="42" t="s">
        <v>231</v>
      </c>
      <c r="C222" s="81"/>
      <c r="D222" s="43">
        <f t="shared" ref="D222:D225" si="379">E222+J222+N222+O222+SUM(R222:V222)</f>
        <v>134</v>
      </c>
      <c r="E222" s="44">
        <f t="shared" ref="E222:E225" si="380">SUM(F222:I222)</f>
        <v>134</v>
      </c>
      <c r="F222" s="47">
        <v>134</v>
      </c>
      <c r="G222" s="48"/>
      <c r="H222" s="48"/>
      <c r="I222" s="48"/>
      <c r="J222" s="44">
        <f t="shared" ref="J222:J225" si="381">SUM(K222:M222)</f>
        <v>0</v>
      </c>
      <c r="K222" s="48"/>
      <c r="L222" s="48"/>
      <c r="M222" s="48"/>
      <c r="N222" s="48"/>
      <c r="O222" s="44">
        <f t="shared" ref="O222:O225" si="382">SUM(P222:Q222)</f>
        <v>0</v>
      </c>
      <c r="P222" s="48"/>
      <c r="Q222" s="48"/>
      <c r="R222" s="48"/>
      <c r="S222" s="48"/>
      <c r="T222" s="48"/>
      <c r="U222" s="48"/>
      <c r="V222" s="44">
        <f t="shared" ref="V222:V225" si="383">SUM(W222:X222)</f>
        <v>0</v>
      </c>
      <c r="W222" s="48"/>
      <c r="X222" s="48"/>
      <c r="Y222" s="80"/>
    </row>
    <row r="223" spans="1:25" s="118" customFormat="1" ht="78" customHeight="1">
      <c r="A223" s="112"/>
      <c r="B223" s="113" t="s">
        <v>232</v>
      </c>
      <c r="C223" s="114"/>
      <c r="D223" s="115">
        <f t="shared" si="379"/>
        <v>134</v>
      </c>
      <c r="E223" s="116">
        <f t="shared" si="380"/>
        <v>134</v>
      </c>
      <c r="F223" s="117">
        <v>134</v>
      </c>
      <c r="G223" s="117"/>
      <c r="H223" s="117"/>
      <c r="I223" s="117"/>
      <c r="J223" s="116">
        <f t="shared" si="381"/>
        <v>0</v>
      </c>
      <c r="K223" s="117"/>
      <c r="L223" s="117"/>
      <c r="M223" s="117"/>
      <c r="N223" s="117"/>
      <c r="O223" s="116">
        <f t="shared" si="382"/>
        <v>0</v>
      </c>
      <c r="P223" s="117"/>
      <c r="Q223" s="117"/>
      <c r="R223" s="117"/>
      <c r="S223" s="117"/>
      <c r="T223" s="117"/>
      <c r="U223" s="117"/>
      <c r="V223" s="116">
        <f t="shared" si="383"/>
        <v>0</v>
      </c>
      <c r="W223" s="117"/>
      <c r="X223" s="117"/>
      <c r="Y223" s="112"/>
    </row>
    <row r="224" spans="1:25" s="118" customFormat="1" ht="62.25" customHeight="1">
      <c r="A224" s="112"/>
      <c r="B224" s="113" t="s">
        <v>233</v>
      </c>
      <c r="C224" s="114"/>
      <c r="D224" s="115">
        <f t="shared" si="379"/>
        <v>100</v>
      </c>
      <c r="E224" s="116">
        <f t="shared" si="380"/>
        <v>100</v>
      </c>
      <c r="F224" s="117">
        <v>100</v>
      </c>
      <c r="G224" s="117"/>
      <c r="H224" s="117"/>
      <c r="I224" s="117"/>
      <c r="J224" s="116">
        <f t="shared" si="381"/>
        <v>0</v>
      </c>
      <c r="K224" s="117"/>
      <c r="L224" s="117"/>
      <c r="M224" s="117"/>
      <c r="N224" s="117"/>
      <c r="O224" s="116">
        <f t="shared" si="382"/>
        <v>0</v>
      </c>
      <c r="P224" s="117"/>
      <c r="Q224" s="117"/>
      <c r="R224" s="117"/>
      <c r="S224" s="117"/>
      <c r="T224" s="117"/>
      <c r="U224" s="117"/>
      <c r="V224" s="116">
        <f t="shared" si="383"/>
        <v>0</v>
      </c>
      <c r="W224" s="117"/>
      <c r="X224" s="117"/>
      <c r="Y224" s="112"/>
    </row>
    <row r="225" spans="1:25" s="118" customFormat="1" ht="57" customHeight="1">
      <c r="A225" s="112"/>
      <c r="B225" s="113" t="s">
        <v>234</v>
      </c>
      <c r="C225" s="114"/>
      <c r="D225" s="115">
        <f t="shared" si="379"/>
        <v>52</v>
      </c>
      <c r="E225" s="116">
        <f t="shared" si="380"/>
        <v>52</v>
      </c>
      <c r="F225" s="117">
        <v>52</v>
      </c>
      <c r="G225" s="117"/>
      <c r="H225" s="117"/>
      <c r="I225" s="117"/>
      <c r="J225" s="116">
        <f t="shared" si="381"/>
        <v>0</v>
      </c>
      <c r="K225" s="117"/>
      <c r="L225" s="117"/>
      <c r="M225" s="117"/>
      <c r="N225" s="117"/>
      <c r="O225" s="116">
        <f t="shared" si="382"/>
        <v>0</v>
      </c>
      <c r="P225" s="117"/>
      <c r="Q225" s="117"/>
      <c r="R225" s="117"/>
      <c r="S225" s="117"/>
      <c r="T225" s="117"/>
      <c r="U225" s="117"/>
      <c r="V225" s="116">
        <f t="shared" si="383"/>
        <v>0</v>
      </c>
      <c r="W225" s="117"/>
      <c r="X225" s="117"/>
      <c r="Y225" s="112"/>
    </row>
    <row r="226" spans="1:25" s="32" customFormat="1" ht="14.25">
      <c r="A226" s="31" t="s">
        <v>5</v>
      </c>
      <c r="B226" s="31" t="s">
        <v>235</v>
      </c>
      <c r="C226" s="28"/>
      <c r="D226" s="29">
        <f>D227</f>
        <v>94</v>
      </c>
      <c r="E226" s="29">
        <f t="shared" ref="E226:X228" si="384">E227</f>
        <v>94</v>
      </c>
      <c r="F226" s="30">
        <f t="shared" si="384"/>
        <v>94</v>
      </c>
      <c r="G226" s="29">
        <f t="shared" si="384"/>
        <v>0</v>
      </c>
      <c r="H226" s="29">
        <f t="shared" si="384"/>
        <v>0</v>
      </c>
      <c r="I226" s="29">
        <f t="shared" si="384"/>
        <v>0</v>
      </c>
      <c r="J226" s="29">
        <f t="shared" si="384"/>
        <v>0</v>
      </c>
      <c r="K226" s="29">
        <f t="shared" si="384"/>
        <v>0</v>
      </c>
      <c r="L226" s="29">
        <f t="shared" si="384"/>
        <v>0</v>
      </c>
      <c r="M226" s="29">
        <f t="shared" si="384"/>
        <v>0</v>
      </c>
      <c r="N226" s="29">
        <f t="shared" si="384"/>
        <v>0</v>
      </c>
      <c r="O226" s="29">
        <f t="shared" si="384"/>
        <v>0</v>
      </c>
      <c r="P226" s="29">
        <f t="shared" si="384"/>
        <v>0</v>
      </c>
      <c r="Q226" s="29">
        <f t="shared" si="384"/>
        <v>0</v>
      </c>
      <c r="R226" s="29">
        <f t="shared" si="384"/>
        <v>0</v>
      </c>
      <c r="S226" s="29">
        <f t="shared" si="384"/>
        <v>0</v>
      </c>
      <c r="T226" s="29">
        <f t="shared" si="384"/>
        <v>0</v>
      </c>
      <c r="U226" s="29">
        <f t="shared" si="384"/>
        <v>0</v>
      </c>
      <c r="V226" s="29">
        <f t="shared" si="384"/>
        <v>0</v>
      </c>
      <c r="W226" s="29">
        <f t="shared" si="384"/>
        <v>0</v>
      </c>
      <c r="X226" s="29">
        <f t="shared" si="384"/>
        <v>0</v>
      </c>
      <c r="Y226" s="31"/>
    </row>
    <row r="227" spans="1:25" s="75" customFormat="1" ht="22.5" customHeight="1">
      <c r="A227" s="71">
        <v>1</v>
      </c>
      <c r="B227" s="100" t="s">
        <v>223</v>
      </c>
      <c r="C227" s="72" t="s">
        <v>176</v>
      </c>
      <c r="D227" s="73">
        <f>D228</f>
        <v>94</v>
      </c>
      <c r="E227" s="73">
        <f t="shared" si="384"/>
        <v>94</v>
      </c>
      <c r="F227" s="74">
        <f t="shared" si="384"/>
        <v>94</v>
      </c>
      <c r="G227" s="73">
        <f t="shared" si="384"/>
        <v>0</v>
      </c>
      <c r="H227" s="73">
        <f t="shared" si="384"/>
        <v>0</v>
      </c>
      <c r="I227" s="73">
        <f t="shared" si="384"/>
        <v>0</v>
      </c>
      <c r="J227" s="73">
        <f t="shared" si="384"/>
        <v>0</v>
      </c>
      <c r="K227" s="73">
        <f t="shared" si="384"/>
        <v>0</v>
      </c>
      <c r="L227" s="73">
        <f t="shared" si="384"/>
        <v>0</v>
      </c>
      <c r="M227" s="73">
        <f t="shared" si="384"/>
        <v>0</v>
      </c>
      <c r="N227" s="73">
        <f t="shared" si="384"/>
        <v>0</v>
      </c>
      <c r="O227" s="73">
        <f t="shared" si="384"/>
        <v>0</v>
      </c>
      <c r="P227" s="73">
        <f t="shared" si="384"/>
        <v>0</v>
      </c>
      <c r="Q227" s="73">
        <f t="shared" si="384"/>
        <v>0</v>
      </c>
      <c r="R227" s="73">
        <f t="shared" si="384"/>
        <v>0</v>
      </c>
      <c r="S227" s="73">
        <f t="shared" si="384"/>
        <v>0</v>
      </c>
      <c r="T227" s="73">
        <f t="shared" si="384"/>
        <v>0</v>
      </c>
      <c r="U227" s="73">
        <f t="shared" si="384"/>
        <v>0</v>
      </c>
      <c r="V227" s="73">
        <f t="shared" si="384"/>
        <v>0</v>
      </c>
      <c r="W227" s="73">
        <f t="shared" si="384"/>
        <v>0</v>
      </c>
      <c r="X227" s="73">
        <f t="shared" si="384"/>
        <v>0</v>
      </c>
      <c r="Y227" s="71"/>
    </row>
    <row r="228" spans="1:25" s="87" customFormat="1" ht="75">
      <c r="A228" s="76"/>
      <c r="B228" s="77" t="s">
        <v>191</v>
      </c>
      <c r="C228" s="78" t="s">
        <v>192</v>
      </c>
      <c r="D228" s="59">
        <f>D229</f>
        <v>94</v>
      </c>
      <c r="E228" s="59">
        <f t="shared" si="384"/>
        <v>94</v>
      </c>
      <c r="F228" s="60">
        <f t="shared" si="384"/>
        <v>94</v>
      </c>
      <c r="G228" s="59">
        <f t="shared" si="384"/>
        <v>0</v>
      </c>
      <c r="H228" s="59">
        <f t="shared" si="384"/>
        <v>0</v>
      </c>
      <c r="I228" s="59">
        <f t="shared" si="384"/>
        <v>0</v>
      </c>
      <c r="J228" s="59">
        <f t="shared" si="384"/>
        <v>0</v>
      </c>
      <c r="K228" s="59">
        <f t="shared" si="384"/>
        <v>0</v>
      </c>
      <c r="L228" s="59">
        <f t="shared" si="384"/>
        <v>0</v>
      </c>
      <c r="M228" s="59">
        <f t="shared" si="384"/>
        <v>0</v>
      </c>
      <c r="N228" s="59">
        <f t="shared" si="384"/>
        <v>0</v>
      </c>
      <c r="O228" s="59">
        <f t="shared" si="384"/>
        <v>0</v>
      </c>
      <c r="P228" s="59">
        <f t="shared" si="384"/>
        <v>0</v>
      </c>
      <c r="Q228" s="59">
        <f t="shared" si="384"/>
        <v>0</v>
      </c>
      <c r="R228" s="59">
        <f t="shared" si="384"/>
        <v>0</v>
      </c>
      <c r="S228" s="59">
        <f t="shared" si="384"/>
        <v>0</v>
      </c>
      <c r="T228" s="59">
        <f t="shared" si="384"/>
        <v>0</v>
      </c>
      <c r="U228" s="59">
        <f t="shared" si="384"/>
        <v>0</v>
      </c>
      <c r="V228" s="59">
        <f t="shared" si="384"/>
        <v>0</v>
      </c>
      <c r="W228" s="59">
        <f t="shared" si="384"/>
        <v>0</v>
      </c>
      <c r="X228" s="59">
        <f t="shared" si="384"/>
        <v>0</v>
      </c>
      <c r="Y228" s="76"/>
    </row>
    <row r="229" spans="1:25" s="3" customFormat="1" ht="53.25" customHeight="1">
      <c r="A229" s="80"/>
      <c r="B229" s="42" t="s">
        <v>234</v>
      </c>
      <c r="C229" s="81"/>
      <c r="D229" s="43">
        <f>E229+J229+N229+O229+SUM(R229:V229)</f>
        <v>94</v>
      </c>
      <c r="E229" s="44">
        <f>SUM(F229:I229)</f>
        <v>94</v>
      </c>
      <c r="F229" s="47">
        <v>94</v>
      </c>
      <c r="G229" s="48"/>
      <c r="H229" s="48"/>
      <c r="I229" s="48"/>
      <c r="J229" s="44">
        <f>SUM(K229:M229)</f>
        <v>0</v>
      </c>
      <c r="K229" s="48"/>
      <c r="L229" s="48"/>
      <c r="M229" s="48"/>
      <c r="N229" s="48"/>
      <c r="O229" s="44">
        <f>SUM(P229:Q229)</f>
        <v>0</v>
      </c>
      <c r="P229" s="48"/>
      <c r="Q229" s="48"/>
      <c r="R229" s="48"/>
      <c r="S229" s="48"/>
      <c r="T229" s="48"/>
      <c r="U229" s="48"/>
      <c r="V229" s="44">
        <f>SUM(W229:X229)</f>
        <v>0</v>
      </c>
      <c r="W229" s="48"/>
      <c r="X229" s="48"/>
      <c r="Y229" s="80"/>
    </row>
    <row r="230" spans="1:25" s="32" customFormat="1" ht="22.5" customHeight="1">
      <c r="A230" s="31" t="s">
        <v>90</v>
      </c>
      <c r="B230" s="31" t="s">
        <v>236</v>
      </c>
      <c r="C230" s="28"/>
      <c r="D230" s="29">
        <f>D231</f>
        <v>35</v>
      </c>
      <c r="E230" s="29">
        <f t="shared" ref="E230:X231" si="385">E231</f>
        <v>35</v>
      </c>
      <c r="F230" s="30">
        <f t="shared" si="385"/>
        <v>35</v>
      </c>
      <c r="G230" s="29">
        <f t="shared" si="385"/>
        <v>0</v>
      </c>
      <c r="H230" s="29">
        <f t="shared" si="385"/>
        <v>0</v>
      </c>
      <c r="I230" s="29">
        <f t="shared" si="385"/>
        <v>0</v>
      </c>
      <c r="J230" s="29">
        <f t="shared" si="385"/>
        <v>0</v>
      </c>
      <c r="K230" s="29">
        <f t="shared" si="385"/>
        <v>0</v>
      </c>
      <c r="L230" s="29">
        <f t="shared" si="385"/>
        <v>0</v>
      </c>
      <c r="M230" s="29">
        <f t="shared" si="385"/>
        <v>0</v>
      </c>
      <c r="N230" s="29">
        <f t="shared" si="385"/>
        <v>0</v>
      </c>
      <c r="O230" s="29">
        <f t="shared" si="385"/>
        <v>0</v>
      </c>
      <c r="P230" s="29">
        <f t="shared" si="385"/>
        <v>0</v>
      </c>
      <c r="Q230" s="29">
        <f t="shared" si="385"/>
        <v>0</v>
      </c>
      <c r="R230" s="29">
        <f t="shared" si="385"/>
        <v>0</v>
      </c>
      <c r="S230" s="29">
        <f t="shared" si="385"/>
        <v>0</v>
      </c>
      <c r="T230" s="29">
        <f t="shared" si="385"/>
        <v>0</v>
      </c>
      <c r="U230" s="29">
        <f t="shared" si="385"/>
        <v>0</v>
      </c>
      <c r="V230" s="29">
        <f t="shared" si="385"/>
        <v>0</v>
      </c>
      <c r="W230" s="29">
        <f t="shared" si="385"/>
        <v>0</v>
      </c>
      <c r="X230" s="29">
        <f t="shared" si="385"/>
        <v>0</v>
      </c>
      <c r="Y230" s="31"/>
    </row>
    <row r="231" spans="1:25" s="75" customFormat="1" ht="27.75" customHeight="1">
      <c r="A231" s="71">
        <v>1</v>
      </c>
      <c r="B231" s="71" t="s">
        <v>223</v>
      </c>
      <c r="C231" s="72" t="s">
        <v>176</v>
      </c>
      <c r="D231" s="73">
        <f>D232</f>
        <v>35</v>
      </c>
      <c r="E231" s="73">
        <f t="shared" si="385"/>
        <v>35</v>
      </c>
      <c r="F231" s="74">
        <f t="shared" si="385"/>
        <v>35</v>
      </c>
      <c r="G231" s="73">
        <f t="shared" si="385"/>
        <v>0</v>
      </c>
      <c r="H231" s="73">
        <f t="shared" si="385"/>
        <v>0</v>
      </c>
      <c r="I231" s="73">
        <f t="shared" si="385"/>
        <v>0</v>
      </c>
      <c r="J231" s="73">
        <f t="shared" si="385"/>
        <v>0</v>
      </c>
      <c r="K231" s="73">
        <f t="shared" si="385"/>
        <v>0</v>
      </c>
      <c r="L231" s="73">
        <f t="shared" si="385"/>
        <v>0</v>
      </c>
      <c r="M231" s="73">
        <f t="shared" si="385"/>
        <v>0</v>
      </c>
      <c r="N231" s="73">
        <f t="shared" si="385"/>
        <v>0</v>
      </c>
      <c r="O231" s="73">
        <f t="shared" si="385"/>
        <v>0</v>
      </c>
      <c r="P231" s="73">
        <f t="shared" si="385"/>
        <v>0</v>
      </c>
      <c r="Q231" s="73">
        <f t="shared" si="385"/>
        <v>0</v>
      </c>
      <c r="R231" s="73">
        <f t="shared" si="385"/>
        <v>0</v>
      </c>
      <c r="S231" s="73">
        <f t="shared" si="385"/>
        <v>0</v>
      </c>
      <c r="T231" s="73">
        <f t="shared" si="385"/>
        <v>0</v>
      </c>
      <c r="U231" s="73">
        <f t="shared" si="385"/>
        <v>0</v>
      </c>
      <c r="V231" s="73">
        <f t="shared" si="385"/>
        <v>0</v>
      </c>
      <c r="W231" s="73">
        <f t="shared" si="385"/>
        <v>0</v>
      </c>
      <c r="X231" s="73">
        <f t="shared" si="385"/>
        <v>0</v>
      </c>
      <c r="Y231" s="71"/>
    </row>
    <row r="232" spans="1:25" s="87" customFormat="1" ht="74.25" customHeight="1">
      <c r="A232" s="76"/>
      <c r="B232" s="77" t="s">
        <v>191</v>
      </c>
      <c r="C232" s="78" t="s">
        <v>192</v>
      </c>
      <c r="D232" s="59">
        <f>SUM(D233:D234)</f>
        <v>35</v>
      </c>
      <c r="E232" s="59">
        <f t="shared" ref="E232:X232" si="386">SUM(E233:E234)</f>
        <v>35</v>
      </c>
      <c r="F232" s="60">
        <f t="shared" si="386"/>
        <v>35</v>
      </c>
      <c r="G232" s="59">
        <f t="shared" si="386"/>
        <v>0</v>
      </c>
      <c r="H232" s="59">
        <f t="shared" si="386"/>
        <v>0</v>
      </c>
      <c r="I232" s="59">
        <f t="shared" si="386"/>
        <v>0</v>
      </c>
      <c r="J232" s="59">
        <f t="shared" si="386"/>
        <v>0</v>
      </c>
      <c r="K232" s="59">
        <f t="shared" si="386"/>
        <v>0</v>
      </c>
      <c r="L232" s="59">
        <f t="shared" si="386"/>
        <v>0</v>
      </c>
      <c r="M232" s="59">
        <f t="shared" si="386"/>
        <v>0</v>
      </c>
      <c r="N232" s="59">
        <f t="shared" si="386"/>
        <v>0</v>
      </c>
      <c r="O232" s="59">
        <f t="shared" si="386"/>
        <v>0</v>
      </c>
      <c r="P232" s="59">
        <f t="shared" si="386"/>
        <v>0</v>
      </c>
      <c r="Q232" s="59">
        <f t="shared" si="386"/>
        <v>0</v>
      </c>
      <c r="R232" s="59">
        <f t="shared" si="386"/>
        <v>0</v>
      </c>
      <c r="S232" s="59">
        <f t="shared" si="386"/>
        <v>0</v>
      </c>
      <c r="T232" s="59">
        <f t="shared" si="386"/>
        <v>0</v>
      </c>
      <c r="U232" s="59">
        <f t="shared" si="386"/>
        <v>0</v>
      </c>
      <c r="V232" s="59">
        <f t="shared" si="386"/>
        <v>0</v>
      </c>
      <c r="W232" s="59">
        <f t="shared" si="386"/>
        <v>0</v>
      </c>
      <c r="X232" s="59">
        <f t="shared" si="386"/>
        <v>0</v>
      </c>
      <c r="Y232" s="76"/>
    </row>
    <row r="233" spans="1:25" s="3" customFormat="1" ht="45" customHeight="1">
      <c r="A233" s="80"/>
      <c r="B233" s="42" t="s">
        <v>237</v>
      </c>
      <c r="C233" s="81"/>
      <c r="D233" s="43">
        <f t="shared" ref="D233:D234" si="387">E233+J233+N233+O233+SUM(R233:V233)</f>
        <v>10</v>
      </c>
      <c r="E233" s="44">
        <f t="shared" ref="E233:E234" si="388">SUM(F233:I233)</f>
        <v>10</v>
      </c>
      <c r="F233" s="47">
        <v>10</v>
      </c>
      <c r="G233" s="48"/>
      <c r="H233" s="48"/>
      <c r="I233" s="48"/>
      <c r="J233" s="44">
        <f t="shared" ref="J233:J234" si="389">SUM(K233:M233)</f>
        <v>0</v>
      </c>
      <c r="K233" s="48"/>
      <c r="L233" s="48"/>
      <c r="M233" s="48"/>
      <c r="N233" s="48"/>
      <c r="O233" s="44">
        <f t="shared" ref="O233:O234" si="390">SUM(P233:Q233)</f>
        <v>0</v>
      </c>
      <c r="P233" s="48"/>
      <c r="Q233" s="48"/>
      <c r="R233" s="48"/>
      <c r="S233" s="48"/>
      <c r="T233" s="48"/>
      <c r="U233" s="48"/>
      <c r="V233" s="44">
        <f t="shared" ref="V233:V234" si="391">SUM(W233:X233)</f>
        <v>0</v>
      </c>
      <c r="W233" s="48"/>
      <c r="X233" s="48"/>
      <c r="Y233" s="80"/>
    </row>
    <row r="234" spans="1:25" s="3" customFormat="1" ht="59.25" customHeight="1">
      <c r="A234" s="80"/>
      <c r="B234" s="42" t="s">
        <v>234</v>
      </c>
      <c r="C234" s="81"/>
      <c r="D234" s="43">
        <f t="shared" si="387"/>
        <v>25</v>
      </c>
      <c r="E234" s="44">
        <f t="shared" si="388"/>
        <v>25</v>
      </c>
      <c r="F234" s="47">
        <v>25</v>
      </c>
      <c r="G234" s="48"/>
      <c r="H234" s="48"/>
      <c r="I234" s="48"/>
      <c r="J234" s="44">
        <f t="shared" si="389"/>
        <v>0</v>
      </c>
      <c r="K234" s="48"/>
      <c r="L234" s="48"/>
      <c r="M234" s="48"/>
      <c r="N234" s="48"/>
      <c r="O234" s="44">
        <f t="shared" si="390"/>
        <v>0</v>
      </c>
      <c r="P234" s="48"/>
      <c r="Q234" s="48"/>
      <c r="R234" s="48"/>
      <c r="S234" s="48"/>
      <c r="T234" s="48"/>
      <c r="U234" s="48"/>
      <c r="V234" s="44">
        <f t="shared" si="391"/>
        <v>0</v>
      </c>
      <c r="W234" s="48"/>
      <c r="X234" s="48"/>
      <c r="Y234" s="80"/>
    </row>
    <row r="235" spans="1:25" s="32" customFormat="1" ht="27.75" customHeight="1">
      <c r="A235" s="31" t="s">
        <v>101</v>
      </c>
      <c r="B235" s="31" t="s">
        <v>238</v>
      </c>
      <c r="C235" s="28"/>
      <c r="D235" s="29">
        <f>D239+D236</f>
        <v>8177</v>
      </c>
      <c r="E235" s="29">
        <f t="shared" ref="E235:X235" si="392">E239+E236</f>
        <v>0</v>
      </c>
      <c r="F235" s="30">
        <f t="shared" si="392"/>
        <v>0</v>
      </c>
      <c r="G235" s="29">
        <f t="shared" si="392"/>
        <v>0</v>
      </c>
      <c r="H235" s="29">
        <f t="shared" si="392"/>
        <v>0</v>
      </c>
      <c r="I235" s="29">
        <f t="shared" si="392"/>
        <v>0</v>
      </c>
      <c r="J235" s="29">
        <f t="shared" si="392"/>
        <v>0</v>
      </c>
      <c r="K235" s="29">
        <f t="shared" si="392"/>
        <v>0</v>
      </c>
      <c r="L235" s="29">
        <f t="shared" si="392"/>
        <v>0</v>
      </c>
      <c r="M235" s="29">
        <f t="shared" si="392"/>
        <v>0</v>
      </c>
      <c r="N235" s="29">
        <f t="shared" si="392"/>
        <v>0</v>
      </c>
      <c r="O235" s="29">
        <f t="shared" si="392"/>
        <v>8177</v>
      </c>
      <c r="P235" s="29">
        <f t="shared" si="392"/>
        <v>8177</v>
      </c>
      <c r="Q235" s="29">
        <f t="shared" si="392"/>
        <v>0</v>
      </c>
      <c r="R235" s="29">
        <f t="shared" si="392"/>
        <v>0</v>
      </c>
      <c r="S235" s="29">
        <f t="shared" si="392"/>
        <v>0</v>
      </c>
      <c r="T235" s="29">
        <f t="shared" si="392"/>
        <v>0</v>
      </c>
      <c r="U235" s="29">
        <f t="shared" si="392"/>
        <v>0</v>
      </c>
      <c r="V235" s="29">
        <f t="shared" si="392"/>
        <v>0</v>
      </c>
      <c r="W235" s="29">
        <f t="shared" si="392"/>
        <v>0</v>
      </c>
      <c r="X235" s="29">
        <f t="shared" si="392"/>
        <v>0</v>
      </c>
      <c r="Y235" s="31"/>
    </row>
    <row r="236" spans="1:25" s="75" customFormat="1" ht="27.75" customHeight="1">
      <c r="A236" s="71">
        <v>1</v>
      </c>
      <c r="B236" s="71" t="s">
        <v>223</v>
      </c>
      <c r="C236" s="72" t="s">
        <v>176</v>
      </c>
      <c r="D236" s="73">
        <f>D237</f>
        <v>4151</v>
      </c>
      <c r="E236" s="73">
        <f t="shared" ref="E236:X237" si="393">E237</f>
        <v>0</v>
      </c>
      <c r="F236" s="74">
        <f t="shared" si="393"/>
        <v>0</v>
      </c>
      <c r="G236" s="73">
        <f t="shared" si="393"/>
        <v>0</v>
      </c>
      <c r="H236" s="73">
        <f t="shared" si="393"/>
        <v>0</v>
      </c>
      <c r="I236" s="73">
        <f t="shared" si="393"/>
        <v>0</v>
      </c>
      <c r="J236" s="73">
        <f t="shared" si="393"/>
        <v>0</v>
      </c>
      <c r="K236" s="73">
        <f t="shared" si="393"/>
        <v>0</v>
      </c>
      <c r="L236" s="73">
        <f t="shared" si="393"/>
        <v>0</v>
      </c>
      <c r="M236" s="73">
        <f t="shared" si="393"/>
        <v>0</v>
      </c>
      <c r="N236" s="73">
        <f t="shared" si="393"/>
        <v>0</v>
      </c>
      <c r="O236" s="73">
        <f t="shared" si="393"/>
        <v>4151</v>
      </c>
      <c r="P236" s="73">
        <f t="shared" si="393"/>
        <v>4151</v>
      </c>
      <c r="Q236" s="73">
        <f t="shared" si="393"/>
        <v>0</v>
      </c>
      <c r="R236" s="73">
        <f t="shared" si="393"/>
        <v>0</v>
      </c>
      <c r="S236" s="73">
        <f t="shared" si="393"/>
        <v>0</v>
      </c>
      <c r="T236" s="73">
        <f t="shared" si="393"/>
        <v>0</v>
      </c>
      <c r="U236" s="73">
        <f t="shared" si="393"/>
        <v>0</v>
      </c>
      <c r="V236" s="73">
        <f t="shared" si="393"/>
        <v>0</v>
      </c>
      <c r="W236" s="73">
        <f t="shared" si="393"/>
        <v>0</v>
      </c>
      <c r="X236" s="73">
        <f t="shared" si="393"/>
        <v>0</v>
      </c>
      <c r="Y236" s="71"/>
    </row>
    <row r="237" spans="1:25" s="88" customFormat="1" ht="45" customHeight="1">
      <c r="A237" s="76"/>
      <c r="B237" s="77" t="s">
        <v>181</v>
      </c>
      <c r="C237" s="78" t="s">
        <v>182</v>
      </c>
      <c r="D237" s="59">
        <f>D238</f>
        <v>4151</v>
      </c>
      <c r="E237" s="59">
        <f t="shared" si="393"/>
        <v>0</v>
      </c>
      <c r="F237" s="60">
        <f t="shared" si="393"/>
        <v>0</v>
      </c>
      <c r="G237" s="59">
        <f t="shared" si="393"/>
        <v>0</v>
      </c>
      <c r="H237" s="59">
        <f t="shared" si="393"/>
        <v>0</v>
      </c>
      <c r="I237" s="59">
        <f t="shared" si="393"/>
        <v>0</v>
      </c>
      <c r="J237" s="59">
        <f t="shared" si="393"/>
        <v>0</v>
      </c>
      <c r="K237" s="59">
        <f t="shared" si="393"/>
        <v>0</v>
      </c>
      <c r="L237" s="59">
        <f t="shared" si="393"/>
        <v>0</v>
      </c>
      <c r="M237" s="59">
        <f t="shared" si="393"/>
        <v>0</v>
      </c>
      <c r="N237" s="59">
        <f t="shared" si="393"/>
        <v>0</v>
      </c>
      <c r="O237" s="59">
        <f t="shared" si="393"/>
        <v>4151</v>
      </c>
      <c r="P237" s="59">
        <f t="shared" si="393"/>
        <v>4151</v>
      </c>
      <c r="Q237" s="59">
        <f t="shared" si="393"/>
        <v>0</v>
      </c>
      <c r="R237" s="59">
        <f t="shared" si="393"/>
        <v>0</v>
      </c>
      <c r="S237" s="59">
        <f t="shared" si="393"/>
        <v>0</v>
      </c>
      <c r="T237" s="59">
        <f t="shared" si="393"/>
        <v>0</v>
      </c>
      <c r="U237" s="59">
        <f t="shared" si="393"/>
        <v>0</v>
      </c>
      <c r="V237" s="59">
        <f t="shared" si="393"/>
        <v>0</v>
      </c>
      <c r="W237" s="59">
        <f t="shared" si="393"/>
        <v>0</v>
      </c>
      <c r="X237" s="59">
        <f t="shared" si="393"/>
        <v>0</v>
      </c>
      <c r="Y237" s="76"/>
    </row>
    <row r="238" spans="1:25" s="3" customFormat="1" ht="41.25" customHeight="1">
      <c r="A238" s="80"/>
      <c r="B238" s="42" t="s">
        <v>239</v>
      </c>
      <c r="C238" s="81"/>
      <c r="D238" s="43">
        <f>E238+J238+N238+O238+SUM(R238:V238)</f>
        <v>4151</v>
      </c>
      <c r="E238" s="44">
        <f>SUM(F238:I238)</f>
        <v>0</v>
      </c>
      <c r="F238" s="47"/>
      <c r="G238" s="48"/>
      <c r="H238" s="48"/>
      <c r="I238" s="48"/>
      <c r="J238" s="44">
        <f t="shared" ref="J238" si="394">SUM(K238:M238)</f>
        <v>0</v>
      </c>
      <c r="K238" s="48"/>
      <c r="L238" s="48"/>
      <c r="M238" s="48"/>
      <c r="N238" s="48"/>
      <c r="O238" s="44">
        <f t="shared" ref="O238" si="395">SUM(P238:Q238)</f>
        <v>4151</v>
      </c>
      <c r="P238" s="48">
        <v>4151</v>
      </c>
      <c r="Q238" s="48"/>
      <c r="R238" s="48"/>
      <c r="S238" s="48"/>
      <c r="T238" s="48"/>
      <c r="U238" s="48"/>
      <c r="V238" s="44">
        <f t="shared" ref="V238" si="396">SUM(W238:X238)</f>
        <v>0</v>
      </c>
      <c r="W238" s="48"/>
      <c r="X238" s="48"/>
      <c r="Y238" s="80"/>
    </row>
    <row r="239" spans="1:25" s="75" customFormat="1" ht="24.75" customHeight="1">
      <c r="A239" s="71">
        <v>2</v>
      </c>
      <c r="B239" s="71" t="s">
        <v>240</v>
      </c>
      <c r="C239" s="72" t="s">
        <v>194</v>
      </c>
      <c r="D239" s="73">
        <f>D240</f>
        <v>4026</v>
      </c>
      <c r="E239" s="73">
        <f t="shared" ref="E239:X241" si="397">E240</f>
        <v>0</v>
      </c>
      <c r="F239" s="74">
        <f t="shared" si="397"/>
        <v>0</v>
      </c>
      <c r="G239" s="73">
        <f t="shared" si="397"/>
        <v>0</v>
      </c>
      <c r="H239" s="73">
        <f t="shared" si="397"/>
        <v>0</v>
      </c>
      <c r="I239" s="73">
        <f t="shared" si="397"/>
        <v>0</v>
      </c>
      <c r="J239" s="73">
        <f t="shared" si="397"/>
        <v>0</v>
      </c>
      <c r="K239" s="73">
        <f t="shared" si="397"/>
        <v>0</v>
      </c>
      <c r="L239" s="73">
        <f t="shared" si="397"/>
        <v>0</v>
      </c>
      <c r="M239" s="73">
        <f t="shared" si="397"/>
        <v>0</v>
      </c>
      <c r="N239" s="73">
        <f t="shared" si="397"/>
        <v>0</v>
      </c>
      <c r="O239" s="73">
        <f t="shared" si="397"/>
        <v>4026</v>
      </c>
      <c r="P239" s="73">
        <f t="shared" si="397"/>
        <v>4026</v>
      </c>
      <c r="Q239" s="73">
        <f t="shared" si="397"/>
        <v>0</v>
      </c>
      <c r="R239" s="73">
        <f t="shared" si="397"/>
        <v>0</v>
      </c>
      <c r="S239" s="73">
        <f t="shared" si="397"/>
        <v>0</v>
      </c>
      <c r="T239" s="73">
        <f t="shared" si="397"/>
        <v>0</v>
      </c>
      <c r="U239" s="73">
        <f t="shared" si="397"/>
        <v>0</v>
      </c>
      <c r="V239" s="73">
        <f t="shared" si="397"/>
        <v>0</v>
      </c>
      <c r="W239" s="73">
        <f t="shared" si="397"/>
        <v>0</v>
      </c>
      <c r="X239" s="73">
        <f t="shared" si="397"/>
        <v>0</v>
      </c>
      <c r="Y239" s="71"/>
    </row>
    <row r="240" spans="1:25" s="88" customFormat="1" ht="44.25" customHeight="1">
      <c r="A240" s="76"/>
      <c r="B240" s="77" t="s">
        <v>195</v>
      </c>
      <c r="C240" s="78" t="s">
        <v>196</v>
      </c>
      <c r="D240" s="59">
        <f>D241</f>
        <v>4026</v>
      </c>
      <c r="E240" s="59">
        <f t="shared" si="397"/>
        <v>0</v>
      </c>
      <c r="F240" s="60">
        <f t="shared" si="397"/>
        <v>0</v>
      </c>
      <c r="G240" s="59">
        <f t="shared" si="397"/>
        <v>0</v>
      </c>
      <c r="H240" s="59">
        <f t="shared" si="397"/>
        <v>0</v>
      </c>
      <c r="I240" s="59">
        <f t="shared" si="397"/>
        <v>0</v>
      </c>
      <c r="J240" s="59">
        <f t="shared" si="397"/>
        <v>0</v>
      </c>
      <c r="K240" s="59">
        <f t="shared" si="397"/>
        <v>0</v>
      </c>
      <c r="L240" s="59">
        <f t="shared" si="397"/>
        <v>0</v>
      </c>
      <c r="M240" s="59">
        <f t="shared" si="397"/>
        <v>0</v>
      </c>
      <c r="N240" s="59">
        <f t="shared" si="397"/>
        <v>0</v>
      </c>
      <c r="O240" s="59">
        <f t="shared" si="397"/>
        <v>4026</v>
      </c>
      <c r="P240" s="59">
        <f t="shared" si="397"/>
        <v>4026</v>
      </c>
      <c r="Q240" s="59">
        <f t="shared" si="397"/>
        <v>0</v>
      </c>
      <c r="R240" s="59">
        <f t="shared" si="397"/>
        <v>0</v>
      </c>
      <c r="S240" s="59">
        <f t="shared" si="397"/>
        <v>0</v>
      </c>
      <c r="T240" s="59">
        <f t="shared" si="397"/>
        <v>0</v>
      </c>
      <c r="U240" s="59">
        <f t="shared" si="397"/>
        <v>0</v>
      </c>
      <c r="V240" s="59">
        <f t="shared" si="397"/>
        <v>0</v>
      </c>
      <c r="W240" s="59">
        <f t="shared" si="397"/>
        <v>0</v>
      </c>
      <c r="X240" s="59">
        <f t="shared" si="397"/>
        <v>0</v>
      </c>
      <c r="Y240" s="76"/>
    </row>
    <row r="241" spans="1:25" s="32" customFormat="1" ht="78.75" customHeight="1">
      <c r="A241" s="41"/>
      <c r="B241" s="89" t="s">
        <v>241</v>
      </c>
      <c r="C241" s="28"/>
      <c r="D241" s="43">
        <f>D242</f>
        <v>4026</v>
      </c>
      <c r="E241" s="43">
        <f t="shared" si="397"/>
        <v>0</v>
      </c>
      <c r="F241" s="90">
        <f t="shared" si="397"/>
        <v>0</v>
      </c>
      <c r="G241" s="43">
        <f t="shared" si="397"/>
        <v>0</v>
      </c>
      <c r="H241" s="43">
        <f t="shared" si="397"/>
        <v>0</v>
      </c>
      <c r="I241" s="43">
        <f t="shared" si="397"/>
        <v>0</v>
      </c>
      <c r="J241" s="43">
        <f t="shared" si="397"/>
        <v>0</v>
      </c>
      <c r="K241" s="43">
        <f t="shared" si="397"/>
        <v>0</v>
      </c>
      <c r="L241" s="43">
        <f t="shared" si="397"/>
        <v>0</v>
      </c>
      <c r="M241" s="43">
        <f t="shared" si="397"/>
        <v>0</v>
      </c>
      <c r="N241" s="43">
        <f t="shared" si="397"/>
        <v>0</v>
      </c>
      <c r="O241" s="43">
        <f t="shared" si="397"/>
        <v>4026</v>
      </c>
      <c r="P241" s="43">
        <f t="shared" si="397"/>
        <v>4026</v>
      </c>
      <c r="Q241" s="43">
        <f t="shared" si="397"/>
        <v>0</v>
      </c>
      <c r="R241" s="43">
        <f t="shared" si="397"/>
        <v>0</v>
      </c>
      <c r="S241" s="43">
        <f t="shared" si="397"/>
        <v>0</v>
      </c>
      <c r="T241" s="43">
        <f t="shared" si="397"/>
        <v>0</v>
      </c>
      <c r="U241" s="43">
        <f t="shared" si="397"/>
        <v>0</v>
      </c>
      <c r="V241" s="43">
        <f t="shared" si="397"/>
        <v>0</v>
      </c>
      <c r="W241" s="43">
        <f t="shared" si="397"/>
        <v>0</v>
      </c>
      <c r="X241" s="43">
        <f t="shared" si="397"/>
        <v>0</v>
      </c>
      <c r="Y241" s="31"/>
    </row>
    <row r="242" spans="1:25" s="62" customFormat="1" ht="29.25" customHeight="1">
      <c r="A242" s="91"/>
      <c r="B242" s="92" t="s">
        <v>242</v>
      </c>
      <c r="C242" s="58"/>
      <c r="D242" s="93">
        <f>E242+J242+N242+O242+SUM(R242:V242)</f>
        <v>4026</v>
      </c>
      <c r="E242" s="94">
        <f>SUM(F242:I242)</f>
        <v>0</v>
      </c>
      <c r="F242" s="105"/>
      <c r="G242" s="94"/>
      <c r="H242" s="94"/>
      <c r="I242" s="94"/>
      <c r="J242" s="94">
        <f t="shared" ref="J242" si="398">SUM(K242:M242)</f>
        <v>0</v>
      </c>
      <c r="K242" s="106"/>
      <c r="L242" s="106"/>
      <c r="M242" s="106"/>
      <c r="N242" s="106"/>
      <c r="O242" s="94">
        <f t="shared" ref="O242" si="399">SUM(P242:Q242)</f>
        <v>4026</v>
      </c>
      <c r="P242" s="106">
        <v>4026</v>
      </c>
      <c r="Q242" s="106"/>
      <c r="R242" s="106"/>
      <c r="S242" s="106"/>
      <c r="T242" s="106"/>
      <c r="U242" s="106"/>
      <c r="V242" s="94">
        <f t="shared" ref="V242" si="400">SUM(W242:X242)</f>
        <v>0</v>
      </c>
      <c r="W242" s="94">
        <f>ROUND(S242*15%,-0.1)</f>
        <v>0</v>
      </c>
      <c r="X242" s="94">
        <f>ROUND(T242*15%,-0.1)</f>
        <v>0</v>
      </c>
      <c r="Y242" s="61"/>
    </row>
    <row r="243" spans="1:25" s="32" customFormat="1" ht="21" customHeight="1">
      <c r="A243" s="31" t="s">
        <v>102</v>
      </c>
      <c r="B243" s="31" t="s">
        <v>243</v>
      </c>
      <c r="C243" s="28"/>
      <c r="D243" s="29">
        <f>D244+D247</f>
        <v>225</v>
      </c>
      <c r="E243" s="29">
        <f t="shared" ref="E243:X243" si="401">E244+E247</f>
        <v>10</v>
      </c>
      <c r="F243" s="30">
        <f t="shared" si="401"/>
        <v>10</v>
      </c>
      <c r="G243" s="29">
        <f t="shared" si="401"/>
        <v>0</v>
      </c>
      <c r="H243" s="29">
        <f t="shared" si="401"/>
        <v>0</v>
      </c>
      <c r="I243" s="29">
        <f t="shared" si="401"/>
        <v>0</v>
      </c>
      <c r="J243" s="29">
        <f t="shared" si="401"/>
        <v>0</v>
      </c>
      <c r="K243" s="29">
        <f t="shared" si="401"/>
        <v>0</v>
      </c>
      <c r="L243" s="29">
        <f t="shared" si="401"/>
        <v>0</v>
      </c>
      <c r="M243" s="29">
        <f t="shared" si="401"/>
        <v>0</v>
      </c>
      <c r="N243" s="29">
        <f t="shared" si="401"/>
        <v>0</v>
      </c>
      <c r="O243" s="29">
        <f t="shared" si="401"/>
        <v>0</v>
      </c>
      <c r="P243" s="29">
        <f t="shared" si="401"/>
        <v>0</v>
      </c>
      <c r="Q243" s="29">
        <f t="shared" si="401"/>
        <v>0</v>
      </c>
      <c r="R243" s="29">
        <f t="shared" si="401"/>
        <v>215</v>
      </c>
      <c r="S243" s="29">
        <f t="shared" si="401"/>
        <v>0</v>
      </c>
      <c r="T243" s="29">
        <f t="shared" si="401"/>
        <v>0</v>
      </c>
      <c r="U243" s="29">
        <f t="shared" si="401"/>
        <v>0</v>
      </c>
      <c r="V243" s="29">
        <f t="shared" si="401"/>
        <v>0</v>
      </c>
      <c r="W243" s="29">
        <f t="shared" si="401"/>
        <v>0</v>
      </c>
      <c r="X243" s="29">
        <f t="shared" si="401"/>
        <v>0</v>
      </c>
      <c r="Y243" s="31"/>
    </row>
    <row r="244" spans="1:25" s="75" customFormat="1" ht="21" customHeight="1">
      <c r="A244" s="71">
        <v>1</v>
      </c>
      <c r="B244" s="71" t="s">
        <v>221</v>
      </c>
      <c r="C244" s="72" t="s">
        <v>159</v>
      </c>
      <c r="D244" s="73">
        <f>D245</f>
        <v>215</v>
      </c>
      <c r="E244" s="73">
        <f t="shared" ref="E244:X245" si="402">E245</f>
        <v>0</v>
      </c>
      <c r="F244" s="74">
        <f t="shared" si="402"/>
        <v>0</v>
      </c>
      <c r="G244" s="73">
        <f t="shared" si="402"/>
        <v>0</v>
      </c>
      <c r="H244" s="73">
        <f t="shared" si="402"/>
        <v>0</v>
      </c>
      <c r="I244" s="73">
        <f t="shared" si="402"/>
        <v>0</v>
      </c>
      <c r="J244" s="73">
        <f t="shared" si="402"/>
        <v>0</v>
      </c>
      <c r="K244" s="73">
        <f t="shared" si="402"/>
        <v>0</v>
      </c>
      <c r="L244" s="73">
        <f t="shared" si="402"/>
        <v>0</v>
      </c>
      <c r="M244" s="73">
        <f t="shared" si="402"/>
        <v>0</v>
      </c>
      <c r="N244" s="73">
        <f t="shared" si="402"/>
        <v>0</v>
      </c>
      <c r="O244" s="73">
        <f t="shared" si="402"/>
        <v>0</v>
      </c>
      <c r="P244" s="73">
        <f t="shared" si="402"/>
        <v>0</v>
      </c>
      <c r="Q244" s="73">
        <f t="shared" si="402"/>
        <v>0</v>
      </c>
      <c r="R244" s="73">
        <f t="shared" si="402"/>
        <v>215</v>
      </c>
      <c r="S244" s="73">
        <f t="shared" si="402"/>
        <v>0</v>
      </c>
      <c r="T244" s="73">
        <f t="shared" si="402"/>
        <v>0</v>
      </c>
      <c r="U244" s="73">
        <f t="shared" si="402"/>
        <v>0</v>
      </c>
      <c r="V244" s="73">
        <f t="shared" si="402"/>
        <v>0</v>
      </c>
      <c r="W244" s="73">
        <f t="shared" si="402"/>
        <v>0</v>
      </c>
      <c r="X244" s="73">
        <f t="shared" si="402"/>
        <v>0</v>
      </c>
      <c r="Y244" s="71"/>
    </row>
    <row r="245" spans="1:25" s="79" customFormat="1" ht="21" customHeight="1">
      <c r="A245" s="76"/>
      <c r="B245" s="77" t="s">
        <v>160</v>
      </c>
      <c r="C245" s="78" t="s">
        <v>161</v>
      </c>
      <c r="D245" s="59">
        <f>D246</f>
        <v>215</v>
      </c>
      <c r="E245" s="59">
        <f t="shared" si="402"/>
        <v>0</v>
      </c>
      <c r="F245" s="60">
        <f t="shared" si="402"/>
        <v>0</v>
      </c>
      <c r="G245" s="59">
        <f t="shared" si="402"/>
        <v>0</v>
      </c>
      <c r="H245" s="59">
        <f t="shared" si="402"/>
        <v>0</v>
      </c>
      <c r="I245" s="59">
        <f t="shared" si="402"/>
        <v>0</v>
      </c>
      <c r="J245" s="59">
        <f t="shared" si="402"/>
        <v>0</v>
      </c>
      <c r="K245" s="59">
        <f t="shared" si="402"/>
        <v>0</v>
      </c>
      <c r="L245" s="59">
        <f t="shared" si="402"/>
        <v>0</v>
      </c>
      <c r="M245" s="59">
        <f t="shared" si="402"/>
        <v>0</v>
      </c>
      <c r="N245" s="59">
        <f t="shared" si="402"/>
        <v>0</v>
      </c>
      <c r="O245" s="59">
        <f t="shared" si="402"/>
        <v>0</v>
      </c>
      <c r="P245" s="59">
        <f t="shared" si="402"/>
        <v>0</v>
      </c>
      <c r="Q245" s="59">
        <f t="shared" si="402"/>
        <v>0</v>
      </c>
      <c r="R245" s="59">
        <f t="shared" si="402"/>
        <v>215</v>
      </c>
      <c r="S245" s="59">
        <f t="shared" si="402"/>
        <v>0</v>
      </c>
      <c r="T245" s="59">
        <f t="shared" si="402"/>
        <v>0</v>
      </c>
      <c r="U245" s="59">
        <f t="shared" si="402"/>
        <v>0</v>
      </c>
      <c r="V245" s="59">
        <f t="shared" si="402"/>
        <v>0</v>
      </c>
      <c r="W245" s="59">
        <f t="shared" si="402"/>
        <v>0</v>
      </c>
      <c r="X245" s="59">
        <f t="shared" si="402"/>
        <v>0</v>
      </c>
      <c r="Y245" s="76"/>
    </row>
    <row r="246" spans="1:25" s="3" customFormat="1" ht="21" customHeight="1">
      <c r="A246" s="80"/>
      <c r="B246" s="42" t="s">
        <v>244</v>
      </c>
      <c r="C246" s="81"/>
      <c r="D246" s="43">
        <f>E246+J246+N246+O246+SUM(R246:V246)</f>
        <v>215</v>
      </c>
      <c r="E246" s="44">
        <f>SUM(F246:I246)</f>
        <v>0</v>
      </c>
      <c r="F246" s="47"/>
      <c r="G246" s="48"/>
      <c r="H246" s="48"/>
      <c r="I246" s="48"/>
      <c r="J246" s="44">
        <f t="shared" ref="J246" si="403">SUM(K246:M246)</f>
        <v>0</v>
      </c>
      <c r="K246" s="48"/>
      <c r="L246" s="48"/>
      <c r="M246" s="48"/>
      <c r="N246" s="48"/>
      <c r="O246" s="44">
        <f t="shared" ref="O246" si="404">SUM(P246:Q246)</f>
        <v>0</v>
      </c>
      <c r="P246" s="48"/>
      <c r="Q246" s="48"/>
      <c r="R246" s="48">
        <v>215</v>
      </c>
      <c r="S246" s="48"/>
      <c r="T246" s="48"/>
      <c r="U246" s="48"/>
      <c r="V246" s="44">
        <f t="shared" ref="V246" si="405">SUM(W246:X246)</f>
        <v>0</v>
      </c>
      <c r="W246" s="48"/>
      <c r="X246" s="48"/>
      <c r="Y246" s="80"/>
    </row>
    <row r="247" spans="1:25" s="75" customFormat="1" ht="21" customHeight="1">
      <c r="A247" s="71">
        <v>2</v>
      </c>
      <c r="B247" s="71" t="s">
        <v>223</v>
      </c>
      <c r="C247" s="72" t="s">
        <v>176</v>
      </c>
      <c r="D247" s="73">
        <f>D248</f>
        <v>10</v>
      </c>
      <c r="E247" s="73">
        <f t="shared" ref="E247:X248" si="406">E248</f>
        <v>10</v>
      </c>
      <c r="F247" s="74">
        <f t="shared" si="406"/>
        <v>10</v>
      </c>
      <c r="G247" s="73">
        <f t="shared" si="406"/>
        <v>0</v>
      </c>
      <c r="H247" s="73">
        <f t="shared" si="406"/>
        <v>0</v>
      </c>
      <c r="I247" s="73">
        <f t="shared" si="406"/>
        <v>0</v>
      </c>
      <c r="J247" s="73">
        <f t="shared" si="406"/>
        <v>0</v>
      </c>
      <c r="K247" s="73">
        <f t="shared" si="406"/>
        <v>0</v>
      </c>
      <c r="L247" s="73">
        <f t="shared" si="406"/>
        <v>0</v>
      </c>
      <c r="M247" s="73">
        <f t="shared" si="406"/>
        <v>0</v>
      </c>
      <c r="N247" s="73">
        <f t="shared" si="406"/>
        <v>0</v>
      </c>
      <c r="O247" s="73">
        <f t="shared" si="406"/>
        <v>0</v>
      </c>
      <c r="P247" s="73">
        <f t="shared" si="406"/>
        <v>0</v>
      </c>
      <c r="Q247" s="73">
        <f t="shared" si="406"/>
        <v>0</v>
      </c>
      <c r="R247" s="73">
        <f t="shared" si="406"/>
        <v>0</v>
      </c>
      <c r="S247" s="73">
        <f t="shared" si="406"/>
        <v>0</v>
      </c>
      <c r="T247" s="73">
        <f t="shared" si="406"/>
        <v>0</v>
      </c>
      <c r="U247" s="73">
        <f t="shared" si="406"/>
        <v>0</v>
      </c>
      <c r="V247" s="73">
        <f t="shared" si="406"/>
        <v>0</v>
      </c>
      <c r="W247" s="73">
        <f t="shared" si="406"/>
        <v>0</v>
      </c>
      <c r="X247" s="73">
        <f t="shared" si="406"/>
        <v>0</v>
      </c>
      <c r="Y247" s="71"/>
    </row>
    <row r="248" spans="1:25" s="79" customFormat="1" ht="75">
      <c r="A248" s="76"/>
      <c r="B248" s="77" t="s">
        <v>191</v>
      </c>
      <c r="C248" s="78" t="s">
        <v>192</v>
      </c>
      <c r="D248" s="59">
        <f>D249</f>
        <v>10</v>
      </c>
      <c r="E248" s="59">
        <f t="shared" si="406"/>
        <v>10</v>
      </c>
      <c r="F248" s="60">
        <f t="shared" si="406"/>
        <v>10</v>
      </c>
      <c r="G248" s="59">
        <f t="shared" si="406"/>
        <v>0</v>
      </c>
      <c r="H248" s="59">
        <f t="shared" si="406"/>
        <v>0</v>
      </c>
      <c r="I248" s="59">
        <f t="shared" si="406"/>
        <v>0</v>
      </c>
      <c r="J248" s="59">
        <f t="shared" si="406"/>
        <v>0</v>
      </c>
      <c r="K248" s="59">
        <f t="shared" si="406"/>
        <v>0</v>
      </c>
      <c r="L248" s="59">
        <f t="shared" si="406"/>
        <v>0</v>
      </c>
      <c r="M248" s="59">
        <f t="shared" si="406"/>
        <v>0</v>
      </c>
      <c r="N248" s="59">
        <f t="shared" si="406"/>
        <v>0</v>
      </c>
      <c r="O248" s="59">
        <f t="shared" si="406"/>
        <v>0</v>
      </c>
      <c r="P248" s="59">
        <f t="shared" si="406"/>
        <v>0</v>
      </c>
      <c r="Q248" s="59">
        <f t="shared" si="406"/>
        <v>0</v>
      </c>
      <c r="R248" s="59">
        <f t="shared" si="406"/>
        <v>0</v>
      </c>
      <c r="S248" s="59">
        <f t="shared" si="406"/>
        <v>0</v>
      </c>
      <c r="T248" s="59">
        <f t="shared" si="406"/>
        <v>0</v>
      </c>
      <c r="U248" s="59">
        <f t="shared" si="406"/>
        <v>0</v>
      </c>
      <c r="V248" s="59">
        <f t="shared" si="406"/>
        <v>0</v>
      </c>
      <c r="W248" s="59">
        <f t="shared" si="406"/>
        <v>0</v>
      </c>
      <c r="X248" s="59">
        <f t="shared" si="406"/>
        <v>0</v>
      </c>
      <c r="Y248" s="76"/>
    </row>
    <row r="249" spans="1:25" s="3" customFormat="1" ht="41.25" customHeight="1">
      <c r="A249" s="80"/>
      <c r="B249" s="42" t="s">
        <v>237</v>
      </c>
      <c r="C249" s="81"/>
      <c r="D249" s="43">
        <f>E249+J249+N249+O249+SUM(R249:V249)</f>
        <v>10</v>
      </c>
      <c r="E249" s="44">
        <f>SUM(F249:I249)</f>
        <v>10</v>
      </c>
      <c r="F249" s="47">
        <v>10</v>
      </c>
      <c r="G249" s="48"/>
      <c r="H249" s="48"/>
      <c r="I249" s="48"/>
      <c r="J249" s="44">
        <f>SUM(K249:M249)</f>
        <v>0</v>
      </c>
      <c r="K249" s="48"/>
      <c r="L249" s="48"/>
      <c r="M249" s="48"/>
      <c r="N249" s="48"/>
      <c r="O249" s="44">
        <f>SUM(P249:Q249)</f>
        <v>0</v>
      </c>
      <c r="P249" s="48"/>
      <c r="Q249" s="48"/>
      <c r="R249" s="48"/>
      <c r="S249" s="48"/>
      <c r="T249" s="48"/>
      <c r="U249" s="48"/>
      <c r="V249" s="44">
        <f>SUM(W249:X249)</f>
        <v>0</v>
      </c>
      <c r="W249" s="48"/>
      <c r="X249" s="48"/>
      <c r="Y249" s="80"/>
    </row>
    <row r="250" spans="1:25" s="32" customFormat="1" ht="24.75" customHeight="1">
      <c r="A250" s="31" t="s">
        <v>103</v>
      </c>
      <c r="B250" s="31" t="s">
        <v>245</v>
      </c>
      <c r="C250" s="28"/>
      <c r="D250" s="29">
        <f>D251+D260</f>
        <v>5651</v>
      </c>
      <c r="E250" s="29">
        <f t="shared" ref="E250:X250" si="407">E251+E260</f>
        <v>1117</v>
      </c>
      <c r="F250" s="30">
        <f t="shared" si="407"/>
        <v>1117</v>
      </c>
      <c r="G250" s="29">
        <f t="shared" si="407"/>
        <v>0</v>
      </c>
      <c r="H250" s="29">
        <f t="shared" si="407"/>
        <v>0</v>
      </c>
      <c r="I250" s="29">
        <f t="shared" si="407"/>
        <v>0</v>
      </c>
      <c r="J250" s="29">
        <f t="shared" si="407"/>
        <v>0</v>
      </c>
      <c r="K250" s="29">
        <f t="shared" si="407"/>
        <v>0</v>
      </c>
      <c r="L250" s="29">
        <f t="shared" si="407"/>
        <v>0</v>
      </c>
      <c r="M250" s="29">
        <f t="shared" si="407"/>
        <v>0</v>
      </c>
      <c r="N250" s="29">
        <f t="shared" si="407"/>
        <v>0</v>
      </c>
      <c r="O250" s="29">
        <f t="shared" si="407"/>
        <v>1573</v>
      </c>
      <c r="P250" s="29">
        <f t="shared" si="407"/>
        <v>0</v>
      </c>
      <c r="Q250" s="29">
        <f t="shared" si="407"/>
        <v>1573</v>
      </c>
      <c r="R250" s="29">
        <f t="shared" si="407"/>
        <v>0</v>
      </c>
      <c r="S250" s="29">
        <f t="shared" si="407"/>
        <v>1227</v>
      </c>
      <c r="T250" s="29">
        <f t="shared" si="407"/>
        <v>0</v>
      </c>
      <c r="U250" s="29">
        <f t="shared" si="407"/>
        <v>1734</v>
      </c>
      <c r="V250" s="29">
        <f t="shared" si="407"/>
        <v>0</v>
      </c>
      <c r="W250" s="29">
        <f t="shared" si="407"/>
        <v>0</v>
      </c>
      <c r="X250" s="29">
        <f t="shared" si="407"/>
        <v>0</v>
      </c>
      <c r="Y250" s="31"/>
    </row>
    <row r="251" spans="1:25" s="75" customFormat="1" ht="22.5" customHeight="1">
      <c r="A251" s="71">
        <v>1</v>
      </c>
      <c r="B251" s="71" t="s">
        <v>221</v>
      </c>
      <c r="C251" s="72" t="s">
        <v>159</v>
      </c>
      <c r="D251" s="73">
        <f>D252+D255+D257</f>
        <v>5581</v>
      </c>
      <c r="E251" s="73">
        <f t="shared" ref="E251:X251" si="408">E252+E255+E257</f>
        <v>1047</v>
      </c>
      <c r="F251" s="74">
        <f t="shared" si="408"/>
        <v>1047</v>
      </c>
      <c r="G251" s="73">
        <f t="shared" si="408"/>
        <v>0</v>
      </c>
      <c r="H251" s="73">
        <f t="shared" si="408"/>
        <v>0</v>
      </c>
      <c r="I251" s="73">
        <f t="shared" si="408"/>
        <v>0</v>
      </c>
      <c r="J251" s="73">
        <f t="shared" si="408"/>
        <v>0</v>
      </c>
      <c r="K251" s="73">
        <f t="shared" si="408"/>
        <v>0</v>
      </c>
      <c r="L251" s="73">
        <f t="shared" si="408"/>
        <v>0</v>
      </c>
      <c r="M251" s="73">
        <f t="shared" si="408"/>
        <v>0</v>
      </c>
      <c r="N251" s="73">
        <f t="shared" si="408"/>
        <v>0</v>
      </c>
      <c r="O251" s="73">
        <f t="shared" si="408"/>
        <v>1573</v>
      </c>
      <c r="P251" s="73">
        <f t="shared" si="408"/>
        <v>0</v>
      </c>
      <c r="Q251" s="73">
        <f t="shared" si="408"/>
        <v>1573</v>
      </c>
      <c r="R251" s="73">
        <f t="shared" si="408"/>
        <v>0</v>
      </c>
      <c r="S251" s="73">
        <f t="shared" si="408"/>
        <v>1227</v>
      </c>
      <c r="T251" s="73">
        <f t="shared" si="408"/>
        <v>0</v>
      </c>
      <c r="U251" s="73">
        <f t="shared" si="408"/>
        <v>1734</v>
      </c>
      <c r="V251" s="73">
        <f t="shared" si="408"/>
        <v>0</v>
      </c>
      <c r="W251" s="73">
        <f t="shared" si="408"/>
        <v>0</v>
      </c>
      <c r="X251" s="73">
        <f t="shared" si="408"/>
        <v>0</v>
      </c>
      <c r="Y251" s="71"/>
    </row>
    <row r="252" spans="1:25" s="88" customFormat="1" ht="39" customHeight="1">
      <c r="A252" s="76" t="s">
        <v>8</v>
      </c>
      <c r="B252" s="77" t="s">
        <v>163</v>
      </c>
      <c r="C252" s="78" t="s">
        <v>164</v>
      </c>
      <c r="D252" s="59">
        <f>SUM(D253:D254)</f>
        <v>3307</v>
      </c>
      <c r="E252" s="59">
        <f t="shared" ref="E252:X252" si="409">SUM(E253:E254)</f>
        <v>0</v>
      </c>
      <c r="F252" s="60">
        <f t="shared" si="409"/>
        <v>0</v>
      </c>
      <c r="G252" s="59">
        <f t="shared" si="409"/>
        <v>0</v>
      </c>
      <c r="H252" s="59">
        <f t="shared" si="409"/>
        <v>0</v>
      </c>
      <c r="I252" s="59">
        <f t="shared" si="409"/>
        <v>0</v>
      </c>
      <c r="J252" s="59">
        <f t="shared" si="409"/>
        <v>0</v>
      </c>
      <c r="K252" s="59">
        <f t="shared" si="409"/>
        <v>0</v>
      </c>
      <c r="L252" s="59">
        <f t="shared" si="409"/>
        <v>0</v>
      </c>
      <c r="M252" s="59">
        <f t="shared" si="409"/>
        <v>0</v>
      </c>
      <c r="N252" s="59">
        <f t="shared" si="409"/>
        <v>0</v>
      </c>
      <c r="O252" s="59">
        <f t="shared" si="409"/>
        <v>1573</v>
      </c>
      <c r="P252" s="59">
        <f t="shared" si="409"/>
        <v>0</v>
      </c>
      <c r="Q252" s="59">
        <f t="shared" si="409"/>
        <v>1573</v>
      </c>
      <c r="R252" s="59">
        <f t="shared" si="409"/>
        <v>0</v>
      </c>
      <c r="S252" s="59">
        <f t="shared" si="409"/>
        <v>0</v>
      </c>
      <c r="T252" s="59">
        <f t="shared" si="409"/>
        <v>0</v>
      </c>
      <c r="U252" s="59">
        <f t="shared" si="409"/>
        <v>1734</v>
      </c>
      <c r="V252" s="59">
        <f t="shared" si="409"/>
        <v>0</v>
      </c>
      <c r="W252" s="59">
        <f t="shared" si="409"/>
        <v>0</v>
      </c>
      <c r="X252" s="59">
        <f t="shared" si="409"/>
        <v>0</v>
      </c>
      <c r="Y252" s="76"/>
    </row>
    <row r="253" spans="1:25" s="99" customFormat="1" ht="37.5" customHeight="1">
      <c r="A253" s="97"/>
      <c r="B253" s="42" t="s">
        <v>246</v>
      </c>
      <c r="C253" s="98"/>
      <c r="D253" s="43">
        <f>E253+J253+N253+O253+SUM(R253:V253)</f>
        <v>1573</v>
      </c>
      <c r="E253" s="44">
        <f>SUM(F253:I253)</f>
        <v>0</v>
      </c>
      <c r="F253" s="47"/>
      <c r="G253" s="48"/>
      <c r="H253" s="48"/>
      <c r="I253" s="48"/>
      <c r="J253" s="44">
        <f t="shared" ref="J253:J254" si="410">SUM(K253:M253)</f>
        <v>0</v>
      </c>
      <c r="K253" s="48"/>
      <c r="L253" s="48"/>
      <c r="M253" s="48"/>
      <c r="N253" s="48"/>
      <c r="O253" s="44">
        <f t="shared" ref="O253:O254" si="411">SUM(P253:Q253)</f>
        <v>1573</v>
      </c>
      <c r="P253" s="48"/>
      <c r="Q253" s="48">
        <v>1573</v>
      </c>
      <c r="R253" s="48"/>
      <c r="S253" s="48"/>
      <c r="T253" s="48"/>
      <c r="U253" s="48"/>
      <c r="V253" s="44">
        <f t="shared" ref="V253:V254" si="412">SUM(W253:X253)</f>
        <v>0</v>
      </c>
      <c r="W253" s="48"/>
      <c r="X253" s="48"/>
      <c r="Y253" s="97"/>
    </row>
    <row r="254" spans="1:25" s="99" customFormat="1" ht="24" customHeight="1">
      <c r="A254" s="97"/>
      <c r="B254" s="42" t="s">
        <v>247</v>
      </c>
      <c r="C254" s="98"/>
      <c r="D254" s="43">
        <f>E254+J254+N254+O254+SUM(R254:V254)</f>
        <v>1734</v>
      </c>
      <c r="E254" s="44">
        <f>SUM(F254:I254)</f>
        <v>0</v>
      </c>
      <c r="F254" s="47"/>
      <c r="G254" s="48"/>
      <c r="H254" s="48"/>
      <c r="I254" s="48"/>
      <c r="J254" s="44">
        <f t="shared" si="410"/>
        <v>0</v>
      </c>
      <c r="K254" s="48"/>
      <c r="L254" s="48"/>
      <c r="M254" s="48"/>
      <c r="N254" s="48"/>
      <c r="O254" s="44">
        <f t="shared" si="411"/>
        <v>0</v>
      </c>
      <c r="P254" s="48"/>
      <c r="Q254" s="48"/>
      <c r="R254" s="48"/>
      <c r="S254" s="48"/>
      <c r="T254" s="48"/>
      <c r="U254" s="48">
        <v>1734</v>
      </c>
      <c r="V254" s="44">
        <f t="shared" si="412"/>
        <v>0</v>
      </c>
      <c r="W254" s="48"/>
      <c r="X254" s="48"/>
      <c r="Y254" s="97"/>
    </row>
    <row r="255" spans="1:25" s="88" customFormat="1" ht="23.25" customHeight="1">
      <c r="A255" s="76" t="s">
        <v>9</v>
      </c>
      <c r="B255" s="77" t="s">
        <v>167</v>
      </c>
      <c r="C255" s="78" t="s">
        <v>168</v>
      </c>
      <c r="D255" s="59">
        <f>D256</f>
        <v>1227</v>
      </c>
      <c r="E255" s="59">
        <f t="shared" ref="E255:X255" si="413">E256</f>
        <v>0</v>
      </c>
      <c r="F255" s="60">
        <f t="shared" si="413"/>
        <v>0</v>
      </c>
      <c r="G255" s="59">
        <f t="shared" si="413"/>
        <v>0</v>
      </c>
      <c r="H255" s="59">
        <f t="shared" si="413"/>
        <v>0</v>
      </c>
      <c r="I255" s="59">
        <f t="shared" si="413"/>
        <v>0</v>
      </c>
      <c r="J255" s="59">
        <f t="shared" si="413"/>
        <v>0</v>
      </c>
      <c r="K255" s="59">
        <f t="shared" si="413"/>
        <v>0</v>
      </c>
      <c r="L255" s="59">
        <f t="shared" si="413"/>
        <v>0</v>
      </c>
      <c r="M255" s="59">
        <f t="shared" si="413"/>
        <v>0</v>
      </c>
      <c r="N255" s="59">
        <f t="shared" si="413"/>
        <v>0</v>
      </c>
      <c r="O255" s="59">
        <f t="shared" si="413"/>
        <v>0</v>
      </c>
      <c r="P255" s="59">
        <f t="shared" si="413"/>
        <v>0</v>
      </c>
      <c r="Q255" s="59">
        <f t="shared" si="413"/>
        <v>0</v>
      </c>
      <c r="R255" s="59">
        <f t="shared" si="413"/>
        <v>0</v>
      </c>
      <c r="S255" s="59">
        <f t="shared" si="413"/>
        <v>1227</v>
      </c>
      <c r="T255" s="59">
        <f t="shared" si="413"/>
        <v>0</v>
      </c>
      <c r="U255" s="59">
        <f t="shared" si="413"/>
        <v>0</v>
      </c>
      <c r="V255" s="59">
        <f t="shared" si="413"/>
        <v>0</v>
      </c>
      <c r="W255" s="59">
        <f t="shared" si="413"/>
        <v>0</v>
      </c>
      <c r="X255" s="59">
        <f t="shared" si="413"/>
        <v>0</v>
      </c>
      <c r="Y255" s="76"/>
    </row>
    <row r="256" spans="1:25" s="3" customFormat="1" ht="25.5" customHeight="1">
      <c r="A256" s="80"/>
      <c r="B256" s="42" t="s">
        <v>248</v>
      </c>
      <c r="C256" s="81"/>
      <c r="D256" s="43">
        <f>E256+J256+N256+O256+SUM(R256:V256)</f>
        <v>1227</v>
      </c>
      <c r="E256" s="44">
        <f>SUM(F256:I256)</f>
        <v>0</v>
      </c>
      <c r="F256" s="47"/>
      <c r="G256" s="48"/>
      <c r="H256" s="48"/>
      <c r="I256" s="48"/>
      <c r="J256" s="44">
        <f t="shared" ref="J256" si="414">SUM(K256:M256)</f>
        <v>0</v>
      </c>
      <c r="K256" s="48"/>
      <c r="L256" s="48"/>
      <c r="M256" s="48"/>
      <c r="N256" s="48"/>
      <c r="O256" s="44">
        <f t="shared" ref="O256" si="415">SUM(P256:Q256)</f>
        <v>0</v>
      </c>
      <c r="P256" s="48"/>
      <c r="Q256" s="48"/>
      <c r="R256" s="48"/>
      <c r="S256" s="48">
        <v>1227</v>
      </c>
      <c r="T256" s="48"/>
      <c r="U256" s="48"/>
      <c r="V256" s="44">
        <f t="shared" ref="V256" si="416">SUM(W256:X256)</f>
        <v>0</v>
      </c>
      <c r="W256" s="48"/>
      <c r="X256" s="48"/>
      <c r="Y256" s="80"/>
    </row>
    <row r="257" spans="1:25" s="79" customFormat="1" ht="40.5" customHeight="1">
      <c r="A257" s="76" t="s">
        <v>20</v>
      </c>
      <c r="B257" s="77" t="s">
        <v>171</v>
      </c>
      <c r="C257" s="78" t="s">
        <v>172</v>
      </c>
      <c r="D257" s="59">
        <f>SUM(D258:D259)</f>
        <v>1047</v>
      </c>
      <c r="E257" s="59">
        <f t="shared" ref="E257:X257" si="417">SUM(E258:E259)</f>
        <v>1047</v>
      </c>
      <c r="F257" s="60">
        <f t="shared" si="417"/>
        <v>1047</v>
      </c>
      <c r="G257" s="59">
        <f t="shared" si="417"/>
        <v>0</v>
      </c>
      <c r="H257" s="59">
        <f t="shared" si="417"/>
        <v>0</v>
      </c>
      <c r="I257" s="59">
        <f t="shared" si="417"/>
        <v>0</v>
      </c>
      <c r="J257" s="59">
        <f t="shared" si="417"/>
        <v>0</v>
      </c>
      <c r="K257" s="59">
        <f t="shared" si="417"/>
        <v>0</v>
      </c>
      <c r="L257" s="59">
        <f t="shared" si="417"/>
        <v>0</v>
      </c>
      <c r="M257" s="59">
        <f t="shared" si="417"/>
        <v>0</v>
      </c>
      <c r="N257" s="59">
        <f t="shared" si="417"/>
        <v>0</v>
      </c>
      <c r="O257" s="59">
        <f t="shared" si="417"/>
        <v>0</v>
      </c>
      <c r="P257" s="59">
        <f t="shared" si="417"/>
        <v>0</v>
      </c>
      <c r="Q257" s="59">
        <f t="shared" si="417"/>
        <v>0</v>
      </c>
      <c r="R257" s="59">
        <f t="shared" si="417"/>
        <v>0</v>
      </c>
      <c r="S257" s="59">
        <f t="shared" si="417"/>
        <v>0</v>
      </c>
      <c r="T257" s="59">
        <f t="shared" si="417"/>
        <v>0</v>
      </c>
      <c r="U257" s="59">
        <f t="shared" si="417"/>
        <v>0</v>
      </c>
      <c r="V257" s="59">
        <f t="shared" si="417"/>
        <v>0</v>
      </c>
      <c r="W257" s="59">
        <f t="shared" si="417"/>
        <v>0</v>
      </c>
      <c r="X257" s="59">
        <f t="shared" si="417"/>
        <v>0</v>
      </c>
      <c r="Y257" s="76"/>
    </row>
    <row r="258" spans="1:25" s="3" customFormat="1" ht="42.75" customHeight="1">
      <c r="A258" s="80"/>
      <c r="B258" s="42" t="s">
        <v>249</v>
      </c>
      <c r="C258" s="81"/>
      <c r="D258" s="43">
        <f t="shared" ref="D258:D259" si="418">E258+J258+N258+O258+SUM(R258:V258)</f>
        <v>826</v>
      </c>
      <c r="E258" s="44">
        <f t="shared" ref="E258:E259" si="419">SUM(F258:I258)</f>
        <v>826</v>
      </c>
      <c r="F258" s="47">
        <v>826</v>
      </c>
      <c r="G258" s="48"/>
      <c r="H258" s="48"/>
      <c r="I258" s="48"/>
      <c r="J258" s="44">
        <f t="shared" ref="J258:J259" si="420">SUM(K258:M258)</f>
        <v>0</v>
      </c>
      <c r="K258" s="48"/>
      <c r="L258" s="48"/>
      <c r="M258" s="48"/>
      <c r="N258" s="48"/>
      <c r="O258" s="44">
        <f t="shared" ref="O258:O259" si="421">SUM(P258:Q258)</f>
        <v>0</v>
      </c>
      <c r="P258" s="48"/>
      <c r="Q258" s="48"/>
      <c r="R258" s="48"/>
      <c r="S258" s="48"/>
      <c r="T258" s="48"/>
      <c r="U258" s="48"/>
      <c r="V258" s="44">
        <f t="shared" ref="V258:V259" si="422">SUM(W258:X258)</f>
        <v>0</v>
      </c>
      <c r="W258" s="48"/>
      <c r="X258" s="48"/>
      <c r="Y258" s="80"/>
    </row>
    <row r="259" spans="1:25" s="3" customFormat="1" ht="21.75" customHeight="1">
      <c r="A259" s="80"/>
      <c r="B259" s="42" t="s">
        <v>222</v>
      </c>
      <c r="C259" s="81"/>
      <c r="D259" s="43">
        <f t="shared" si="418"/>
        <v>221</v>
      </c>
      <c r="E259" s="44">
        <f t="shared" si="419"/>
        <v>221</v>
      </c>
      <c r="F259" s="47">
        <v>221</v>
      </c>
      <c r="G259" s="48"/>
      <c r="H259" s="48"/>
      <c r="I259" s="48"/>
      <c r="J259" s="44">
        <f t="shared" si="420"/>
        <v>0</v>
      </c>
      <c r="K259" s="48"/>
      <c r="L259" s="48"/>
      <c r="M259" s="48"/>
      <c r="N259" s="48"/>
      <c r="O259" s="44">
        <f t="shared" si="421"/>
        <v>0</v>
      </c>
      <c r="P259" s="48"/>
      <c r="Q259" s="48"/>
      <c r="R259" s="48"/>
      <c r="S259" s="48"/>
      <c r="T259" s="48"/>
      <c r="U259" s="48"/>
      <c r="V259" s="44">
        <f t="shared" si="422"/>
        <v>0</v>
      </c>
      <c r="W259" s="48"/>
      <c r="X259" s="48"/>
      <c r="Y259" s="80"/>
    </row>
    <row r="260" spans="1:25" s="75" customFormat="1" ht="26.25" customHeight="1">
      <c r="A260" s="71">
        <v>2</v>
      </c>
      <c r="B260" s="71" t="s">
        <v>223</v>
      </c>
      <c r="C260" s="72" t="s">
        <v>176</v>
      </c>
      <c r="D260" s="73">
        <f>D261</f>
        <v>70</v>
      </c>
      <c r="E260" s="73">
        <f t="shared" ref="E260:X260" si="423">E261</f>
        <v>70</v>
      </c>
      <c r="F260" s="74">
        <f t="shared" si="423"/>
        <v>70</v>
      </c>
      <c r="G260" s="73">
        <f t="shared" si="423"/>
        <v>0</v>
      </c>
      <c r="H260" s="73">
        <f t="shared" si="423"/>
        <v>0</v>
      </c>
      <c r="I260" s="73">
        <f t="shared" si="423"/>
        <v>0</v>
      </c>
      <c r="J260" s="73">
        <f t="shared" si="423"/>
        <v>0</v>
      </c>
      <c r="K260" s="73">
        <f t="shared" si="423"/>
        <v>0</v>
      </c>
      <c r="L260" s="73">
        <f t="shared" si="423"/>
        <v>0</v>
      </c>
      <c r="M260" s="73">
        <f t="shared" si="423"/>
        <v>0</v>
      </c>
      <c r="N260" s="73">
        <f t="shared" si="423"/>
        <v>0</v>
      </c>
      <c r="O260" s="73">
        <f t="shared" si="423"/>
        <v>0</v>
      </c>
      <c r="P260" s="73">
        <f t="shared" si="423"/>
        <v>0</v>
      </c>
      <c r="Q260" s="73">
        <f t="shared" si="423"/>
        <v>0</v>
      </c>
      <c r="R260" s="73">
        <f t="shared" si="423"/>
        <v>0</v>
      </c>
      <c r="S260" s="73">
        <f t="shared" si="423"/>
        <v>0</v>
      </c>
      <c r="T260" s="73">
        <f t="shared" si="423"/>
        <v>0</v>
      </c>
      <c r="U260" s="73">
        <f t="shared" si="423"/>
        <v>0</v>
      </c>
      <c r="V260" s="73">
        <f t="shared" si="423"/>
        <v>0</v>
      </c>
      <c r="W260" s="73">
        <f t="shared" si="423"/>
        <v>0</v>
      </c>
      <c r="X260" s="73">
        <f t="shared" si="423"/>
        <v>0</v>
      </c>
      <c r="Y260" s="71"/>
    </row>
    <row r="261" spans="1:25" s="87" customFormat="1" ht="75">
      <c r="A261" s="76"/>
      <c r="B261" s="77" t="s">
        <v>191</v>
      </c>
      <c r="C261" s="78" t="s">
        <v>192</v>
      </c>
      <c r="D261" s="59">
        <f>SUM(D262:D264)</f>
        <v>70</v>
      </c>
      <c r="E261" s="59">
        <f t="shared" ref="E261:X261" si="424">SUM(E262:E264)</f>
        <v>70</v>
      </c>
      <c r="F261" s="60">
        <f t="shared" si="424"/>
        <v>70</v>
      </c>
      <c r="G261" s="59">
        <f t="shared" si="424"/>
        <v>0</v>
      </c>
      <c r="H261" s="59">
        <f t="shared" si="424"/>
        <v>0</v>
      </c>
      <c r="I261" s="59">
        <f t="shared" si="424"/>
        <v>0</v>
      </c>
      <c r="J261" s="59">
        <f t="shared" si="424"/>
        <v>0</v>
      </c>
      <c r="K261" s="59">
        <f t="shared" si="424"/>
        <v>0</v>
      </c>
      <c r="L261" s="59">
        <f t="shared" si="424"/>
        <v>0</v>
      </c>
      <c r="M261" s="59">
        <f t="shared" si="424"/>
        <v>0</v>
      </c>
      <c r="N261" s="59">
        <f t="shared" si="424"/>
        <v>0</v>
      </c>
      <c r="O261" s="59">
        <f t="shared" si="424"/>
        <v>0</v>
      </c>
      <c r="P261" s="59">
        <f t="shared" si="424"/>
        <v>0</v>
      </c>
      <c r="Q261" s="59">
        <f t="shared" si="424"/>
        <v>0</v>
      </c>
      <c r="R261" s="59">
        <f t="shared" si="424"/>
        <v>0</v>
      </c>
      <c r="S261" s="59">
        <f t="shared" si="424"/>
        <v>0</v>
      </c>
      <c r="T261" s="59">
        <f t="shared" si="424"/>
        <v>0</v>
      </c>
      <c r="U261" s="59">
        <f t="shared" si="424"/>
        <v>0</v>
      </c>
      <c r="V261" s="59">
        <f t="shared" si="424"/>
        <v>0</v>
      </c>
      <c r="W261" s="59">
        <f t="shared" si="424"/>
        <v>0</v>
      </c>
      <c r="X261" s="59">
        <f t="shared" si="424"/>
        <v>0</v>
      </c>
      <c r="Y261" s="76"/>
    </row>
    <row r="262" spans="1:25" s="3" customFormat="1" ht="42.75" customHeight="1">
      <c r="A262" s="80"/>
      <c r="B262" s="42" t="s">
        <v>250</v>
      </c>
      <c r="C262" s="81"/>
      <c r="D262" s="43">
        <f t="shared" ref="D262:D264" si="425">E262+J262+N262+O262+SUM(R262:V262)</f>
        <v>50</v>
      </c>
      <c r="E262" s="44">
        <f t="shared" ref="E262:E264" si="426">SUM(F262:I262)</f>
        <v>50</v>
      </c>
      <c r="F262" s="47">
        <v>50</v>
      </c>
      <c r="G262" s="48"/>
      <c r="H262" s="48"/>
      <c r="I262" s="48"/>
      <c r="J262" s="44">
        <f t="shared" ref="J262:J264" si="427">SUM(K262:M262)</f>
        <v>0</v>
      </c>
      <c r="K262" s="48"/>
      <c r="L262" s="48"/>
      <c r="M262" s="48"/>
      <c r="N262" s="48"/>
      <c r="O262" s="44">
        <f t="shared" ref="O262:O264" si="428">SUM(P262:Q262)</f>
        <v>0</v>
      </c>
      <c r="P262" s="48"/>
      <c r="Q262" s="48"/>
      <c r="R262" s="48"/>
      <c r="S262" s="48"/>
      <c r="T262" s="48"/>
      <c r="U262" s="48"/>
      <c r="V262" s="44">
        <f t="shared" ref="V262:V264" si="429">SUM(W262:X262)</f>
        <v>0</v>
      </c>
      <c r="W262" s="48"/>
      <c r="X262" s="48"/>
      <c r="Y262" s="80"/>
    </row>
    <row r="263" spans="1:25" s="3" customFormat="1" ht="42.75" customHeight="1">
      <c r="A263" s="80"/>
      <c r="B263" s="42" t="s">
        <v>251</v>
      </c>
      <c r="C263" s="81"/>
      <c r="D263" s="43">
        <f t="shared" si="425"/>
        <v>10</v>
      </c>
      <c r="E263" s="44">
        <f t="shared" si="426"/>
        <v>10</v>
      </c>
      <c r="F263" s="47">
        <v>10</v>
      </c>
      <c r="G263" s="48"/>
      <c r="H263" s="48"/>
      <c r="I263" s="48"/>
      <c r="J263" s="44">
        <f t="shared" si="427"/>
        <v>0</v>
      </c>
      <c r="K263" s="48"/>
      <c r="L263" s="48"/>
      <c r="M263" s="48"/>
      <c r="N263" s="48"/>
      <c r="O263" s="44">
        <f t="shared" si="428"/>
        <v>0</v>
      </c>
      <c r="P263" s="48"/>
      <c r="Q263" s="48"/>
      <c r="R263" s="48"/>
      <c r="S263" s="48"/>
      <c r="T263" s="48"/>
      <c r="U263" s="48"/>
      <c r="V263" s="44">
        <f t="shared" si="429"/>
        <v>0</v>
      </c>
      <c r="W263" s="48"/>
      <c r="X263" s="48"/>
      <c r="Y263" s="80"/>
    </row>
    <row r="264" spans="1:25" s="3" customFormat="1" ht="57" customHeight="1">
      <c r="A264" s="80"/>
      <c r="B264" s="42" t="s">
        <v>252</v>
      </c>
      <c r="C264" s="81"/>
      <c r="D264" s="43">
        <f t="shared" si="425"/>
        <v>10</v>
      </c>
      <c r="E264" s="44">
        <f t="shared" si="426"/>
        <v>10</v>
      </c>
      <c r="F264" s="47">
        <v>10</v>
      </c>
      <c r="G264" s="48"/>
      <c r="H264" s="48"/>
      <c r="I264" s="48"/>
      <c r="J264" s="44">
        <f t="shared" si="427"/>
        <v>0</v>
      </c>
      <c r="K264" s="48"/>
      <c r="L264" s="48"/>
      <c r="M264" s="48"/>
      <c r="N264" s="48"/>
      <c r="O264" s="44">
        <f t="shared" si="428"/>
        <v>0</v>
      </c>
      <c r="P264" s="48"/>
      <c r="Q264" s="48"/>
      <c r="R264" s="48"/>
      <c r="S264" s="48"/>
      <c r="T264" s="48"/>
      <c r="U264" s="48"/>
      <c r="V264" s="44">
        <f t="shared" si="429"/>
        <v>0</v>
      </c>
      <c r="W264" s="48"/>
      <c r="X264" s="48"/>
      <c r="Y264" s="80"/>
    </row>
    <row r="265" spans="1:25" s="32" customFormat="1" ht="21" customHeight="1">
      <c r="A265" s="31" t="s">
        <v>104</v>
      </c>
      <c r="B265" s="31" t="s">
        <v>253</v>
      </c>
      <c r="C265" s="28"/>
      <c r="D265" s="29">
        <f>D266+D273</f>
        <v>2470</v>
      </c>
      <c r="E265" s="29">
        <f t="shared" ref="E265:X265" si="430">E266+E273</f>
        <v>0</v>
      </c>
      <c r="F265" s="30">
        <f t="shared" si="430"/>
        <v>0</v>
      </c>
      <c r="G265" s="29">
        <f t="shared" si="430"/>
        <v>0</v>
      </c>
      <c r="H265" s="29">
        <f t="shared" si="430"/>
        <v>0</v>
      </c>
      <c r="I265" s="29">
        <f t="shared" si="430"/>
        <v>0</v>
      </c>
      <c r="J265" s="29">
        <f t="shared" si="430"/>
        <v>0</v>
      </c>
      <c r="K265" s="29">
        <f t="shared" si="430"/>
        <v>0</v>
      </c>
      <c r="L265" s="29">
        <f t="shared" si="430"/>
        <v>0</v>
      </c>
      <c r="M265" s="29">
        <f t="shared" si="430"/>
        <v>0</v>
      </c>
      <c r="N265" s="29">
        <f t="shared" si="430"/>
        <v>0</v>
      </c>
      <c r="O265" s="29">
        <f t="shared" si="430"/>
        <v>0</v>
      </c>
      <c r="P265" s="29">
        <f t="shared" si="430"/>
        <v>0</v>
      </c>
      <c r="Q265" s="29">
        <f t="shared" si="430"/>
        <v>0</v>
      </c>
      <c r="R265" s="29">
        <f t="shared" si="430"/>
        <v>0</v>
      </c>
      <c r="S265" s="29">
        <f t="shared" si="430"/>
        <v>2470</v>
      </c>
      <c r="T265" s="29">
        <f t="shared" si="430"/>
        <v>0</v>
      </c>
      <c r="U265" s="29">
        <f t="shared" si="430"/>
        <v>0</v>
      </c>
      <c r="V265" s="29">
        <f t="shared" si="430"/>
        <v>0</v>
      </c>
      <c r="W265" s="29">
        <f t="shared" si="430"/>
        <v>0</v>
      </c>
      <c r="X265" s="29">
        <f t="shared" si="430"/>
        <v>0</v>
      </c>
      <c r="Y265" s="31"/>
    </row>
    <row r="266" spans="1:25" s="75" customFormat="1" ht="21" customHeight="1">
      <c r="A266" s="71">
        <v>1</v>
      </c>
      <c r="B266" s="71" t="s">
        <v>223</v>
      </c>
      <c r="C266" s="72" t="s">
        <v>176</v>
      </c>
      <c r="D266" s="73">
        <f>D267+D270</f>
        <v>250</v>
      </c>
      <c r="E266" s="73">
        <f t="shared" ref="E266:X266" si="431">E267+E270</f>
        <v>0</v>
      </c>
      <c r="F266" s="74">
        <f t="shared" si="431"/>
        <v>0</v>
      </c>
      <c r="G266" s="73">
        <f t="shared" si="431"/>
        <v>0</v>
      </c>
      <c r="H266" s="73">
        <f t="shared" si="431"/>
        <v>0</v>
      </c>
      <c r="I266" s="73">
        <f t="shared" si="431"/>
        <v>0</v>
      </c>
      <c r="J266" s="73">
        <f t="shared" si="431"/>
        <v>0</v>
      </c>
      <c r="K266" s="73">
        <f t="shared" si="431"/>
        <v>0</v>
      </c>
      <c r="L266" s="73">
        <f t="shared" si="431"/>
        <v>0</v>
      </c>
      <c r="M266" s="73">
        <f t="shared" si="431"/>
        <v>0</v>
      </c>
      <c r="N266" s="73">
        <f t="shared" si="431"/>
        <v>0</v>
      </c>
      <c r="O266" s="73">
        <f t="shared" si="431"/>
        <v>0</v>
      </c>
      <c r="P266" s="73">
        <f t="shared" si="431"/>
        <v>0</v>
      </c>
      <c r="Q266" s="73">
        <f t="shared" si="431"/>
        <v>0</v>
      </c>
      <c r="R266" s="73">
        <f t="shared" si="431"/>
        <v>0</v>
      </c>
      <c r="S266" s="73">
        <f t="shared" si="431"/>
        <v>250</v>
      </c>
      <c r="T266" s="73">
        <f t="shared" si="431"/>
        <v>0</v>
      </c>
      <c r="U266" s="73">
        <f t="shared" si="431"/>
        <v>0</v>
      </c>
      <c r="V266" s="73">
        <f t="shared" si="431"/>
        <v>0</v>
      </c>
      <c r="W266" s="73">
        <f t="shared" si="431"/>
        <v>0</v>
      </c>
      <c r="X266" s="73">
        <f t="shared" si="431"/>
        <v>0</v>
      </c>
      <c r="Y266" s="71"/>
    </row>
    <row r="267" spans="1:25" s="79" customFormat="1" ht="71.25" customHeight="1">
      <c r="A267" s="76" t="s">
        <v>8</v>
      </c>
      <c r="B267" s="77" t="s">
        <v>183</v>
      </c>
      <c r="C267" s="78" t="s">
        <v>184</v>
      </c>
      <c r="D267" s="59">
        <f>SUM(D268:D269)</f>
        <v>70</v>
      </c>
      <c r="E267" s="59">
        <f t="shared" ref="E267:X267" si="432">SUM(E268:E269)</f>
        <v>0</v>
      </c>
      <c r="F267" s="60">
        <f t="shared" si="432"/>
        <v>0</v>
      </c>
      <c r="G267" s="59">
        <f t="shared" si="432"/>
        <v>0</v>
      </c>
      <c r="H267" s="59">
        <f t="shared" si="432"/>
        <v>0</v>
      </c>
      <c r="I267" s="59">
        <f t="shared" si="432"/>
        <v>0</v>
      </c>
      <c r="J267" s="59">
        <f t="shared" si="432"/>
        <v>0</v>
      </c>
      <c r="K267" s="59">
        <f t="shared" si="432"/>
        <v>0</v>
      </c>
      <c r="L267" s="59">
        <f t="shared" si="432"/>
        <v>0</v>
      </c>
      <c r="M267" s="59">
        <f t="shared" si="432"/>
        <v>0</v>
      </c>
      <c r="N267" s="59">
        <f t="shared" si="432"/>
        <v>0</v>
      </c>
      <c r="O267" s="59">
        <f t="shared" si="432"/>
        <v>0</v>
      </c>
      <c r="P267" s="59">
        <f t="shared" si="432"/>
        <v>0</v>
      </c>
      <c r="Q267" s="59">
        <f t="shared" si="432"/>
        <v>0</v>
      </c>
      <c r="R267" s="59">
        <f t="shared" si="432"/>
        <v>0</v>
      </c>
      <c r="S267" s="59">
        <f t="shared" si="432"/>
        <v>70</v>
      </c>
      <c r="T267" s="59">
        <f t="shared" si="432"/>
        <v>0</v>
      </c>
      <c r="U267" s="59">
        <f t="shared" si="432"/>
        <v>0</v>
      </c>
      <c r="V267" s="59">
        <f t="shared" si="432"/>
        <v>0</v>
      </c>
      <c r="W267" s="59">
        <f t="shared" si="432"/>
        <v>0</v>
      </c>
      <c r="X267" s="59">
        <f t="shared" si="432"/>
        <v>0</v>
      </c>
      <c r="Y267" s="76"/>
    </row>
    <row r="268" spans="1:25" s="3" customFormat="1" ht="37.5" customHeight="1">
      <c r="A268" s="80"/>
      <c r="B268" s="42" t="s">
        <v>254</v>
      </c>
      <c r="C268" s="81"/>
      <c r="D268" s="43">
        <f t="shared" ref="D268:D269" si="433">E268+J268+N268+O268+SUM(R268:V268)</f>
        <v>50</v>
      </c>
      <c r="E268" s="44">
        <f t="shared" ref="E268:E269" si="434">SUM(F268:I268)</f>
        <v>0</v>
      </c>
      <c r="F268" s="47"/>
      <c r="G268" s="48"/>
      <c r="H268" s="48"/>
      <c r="I268" s="48"/>
      <c r="J268" s="44">
        <f t="shared" ref="J268:J269" si="435">SUM(K268:M268)</f>
        <v>0</v>
      </c>
      <c r="K268" s="48"/>
      <c r="L268" s="48"/>
      <c r="M268" s="48"/>
      <c r="N268" s="48"/>
      <c r="O268" s="44">
        <f t="shared" ref="O268:O269" si="436">SUM(P268:Q268)</f>
        <v>0</v>
      </c>
      <c r="P268" s="48"/>
      <c r="Q268" s="48"/>
      <c r="R268" s="48"/>
      <c r="S268" s="48">
        <v>50</v>
      </c>
      <c r="T268" s="48"/>
      <c r="U268" s="48"/>
      <c r="V268" s="44">
        <f t="shared" ref="V268:V269" si="437">SUM(W268:X268)</f>
        <v>0</v>
      </c>
      <c r="W268" s="48"/>
      <c r="X268" s="48"/>
      <c r="Y268" s="80"/>
    </row>
    <row r="269" spans="1:25" s="3" customFormat="1" ht="37.5" customHeight="1">
      <c r="A269" s="80"/>
      <c r="B269" s="42" t="s">
        <v>255</v>
      </c>
      <c r="C269" s="81"/>
      <c r="D269" s="43">
        <f t="shared" si="433"/>
        <v>20</v>
      </c>
      <c r="E269" s="44">
        <f t="shared" si="434"/>
        <v>0</v>
      </c>
      <c r="F269" s="47"/>
      <c r="G269" s="48"/>
      <c r="H269" s="48"/>
      <c r="I269" s="48"/>
      <c r="J269" s="44">
        <f t="shared" si="435"/>
        <v>0</v>
      </c>
      <c r="K269" s="48"/>
      <c r="L269" s="48"/>
      <c r="M269" s="48"/>
      <c r="N269" s="48"/>
      <c r="O269" s="44">
        <f t="shared" si="436"/>
        <v>0</v>
      </c>
      <c r="P269" s="48"/>
      <c r="Q269" s="48"/>
      <c r="R269" s="48"/>
      <c r="S269" s="48">
        <v>20</v>
      </c>
      <c r="T269" s="48"/>
      <c r="U269" s="48"/>
      <c r="V269" s="44">
        <f t="shared" si="437"/>
        <v>0</v>
      </c>
      <c r="W269" s="48"/>
      <c r="X269" s="48"/>
      <c r="Y269" s="80"/>
    </row>
    <row r="270" spans="1:25" s="79" customFormat="1" ht="75">
      <c r="A270" s="76" t="s">
        <v>9</v>
      </c>
      <c r="B270" s="77" t="s">
        <v>191</v>
      </c>
      <c r="C270" s="78" t="s">
        <v>192</v>
      </c>
      <c r="D270" s="59">
        <f>SUM(D271:D272)</f>
        <v>180</v>
      </c>
      <c r="E270" s="59">
        <f t="shared" ref="E270:X270" si="438">SUM(E271:E272)</f>
        <v>0</v>
      </c>
      <c r="F270" s="60">
        <f t="shared" si="438"/>
        <v>0</v>
      </c>
      <c r="G270" s="59">
        <f t="shared" si="438"/>
        <v>0</v>
      </c>
      <c r="H270" s="59">
        <f t="shared" si="438"/>
        <v>0</v>
      </c>
      <c r="I270" s="59">
        <f t="shared" si="438"/>
        <v>0</v>
      </c>
      <c r="J270" s="59">
        <f t="shared" si="438"/>
        <v>0</v>
      </c>
      <c r="K270" s="59">
        <f t="shared" si="438"/>
        <v>0</v>
      </c>
      <c r="L270" s="59">
        <f t="shared" si="438"/>
        <v>0</v>
      </c>
      <c r="M270" s="59">
        <f t="shared" si="438"/>
        <v>0</v>
      </c>
      <c r="N270" s="59">
        <f t="shared" si="438"/>
        <v>0</v>
      </c>
      <c r="O270" s="59">
        <f t="shared" si="438"/>
        <v>0</v>
      </c>
      <c r="P270" s="59">
        <f t="shared" si="438"/>
        <v>0</v>
      </c>
      <c r="Q270" s="59">
        <f t="shared" si="438"/>
        <v>0</v>
      </c>
      <c r="R270" s="59">
        <f t="shared" si="438"/>
        <v>0</v>
      </c>
      <c r="S270" s="59">
        <f t="shared" si="438"/>
        <v>180</v>
      </c>
      <c r="T270" s="59">
        <f t="shared" si="438"/>
        <v>0</v>
      </c>
      <c r="U270" s="59">
        <f t="shared" si="438"/>
        <v>0</v>
      </c>
      <c r="V270" s="59">
        <f t="shared" si="438"/>
        <v>0</v>
      </c>
      <c r="W270" s="59">
        <f t="shared" si="438"/>
        <v>0</v>
      </c>
      <c r="X270" s="59">
        <f t="shared" si="438"/>
        <v>0</v>
      </c>
      <c r="Y270" s="76"/>
    </row>
    <row r="271" spans="1:25" s="3" customFormat="1" ht="42.75" customHeight="1">
      <c r="A271" s="80"/>
      <c r="B271" s="42" t="s">
        <v>237</v>
      </c>
      <c r="C271" s="81"/>
      <c r="D271" s="43">
        <f t="shared" ref="D271:D272" si="439">E271+J271+N271+O271+SUM(R271:V271)</f>
        <v>10</v>
      </c>
      <c r="E271" s="44">
        <f t="shared" ref="E271:E272" si="440">SUM(F271:I271)</f>
        <v>0</v>
      </c>
      <c r="F271" s="47"/>
      <c r="G271" s="48"/>
      <c r="H271" s="48"/>
      <c r="I271" s="48"/>
      <c r="J271" s="44">
        <f t="shared" ref="J271:J272" si="441">SUM(K271:M271)</f>
        <v>0</v>
      </c>
      <c r="K271" s="48"/>
      <c r="L271" s="48"/>
      <c r="M271" s="48"/>
      <c r="N271" s="48"/>
      <c r="O271" s="44">
        <f t="shared" ref="O271:O272" si="442">SUM(P271:Q271)</f>
        <v>0</v>
      </c>
      <c r="P271" s="48"/>
      <c r="Q271" s="48"/>
      <c r="R271" s="48"/>
      <c r="S271" s="48">
        <v>10</v>
      </c>
      <c r="T271" s="48"/>
      <c r="U271" s="48"/>
      <c r="V271" s="44">
        <f t="shared" ref="V271:V272" si="443">SUM(W271:X271)</f>
        <v>0</v>
      </c>
      <c r="W271" s="48"/>
      <c r="X271" s="48"/>
      <c r="Y271" s="80"/>
    </row>
    <row r="272" spans="1:25" s="3" customFormat="1" ht="57.75" customHeight="1">
      <c r="A272" s="80"/>
      <c r="B272" s="42" t="s">
        <v>234</v>
      </c>
      <c r="C272" s="81"/>
      <c r="D272" s="43">
        <f t="shared" si="439"/>
        <v>170</v>
      </c>
      <c r="E272" s="44">
        <f t="shared" si="440"/>
        <v>0</v>
      </c>
      <c r="F272" s="47"/>
      <c r="G272" s="48"/>
      <c r="H272" s="48"/>
      <c r="I272" s="48"/>
      <c r="J272" s="44">
        <f t="shared" si="441"/>
        <v>0</v>
      </c>
      <c r="K272" s="48"/>
      <c r="L272" s="48"/>
      <c r="M272" s="48"/>
      <c r="N272" s="48"/>
      <c r="O272" s="44">
        <f t="shared" si="442"/>
        <v>0</v>
      </c>
      <c r="P272" s="48"/>
      <c r="Q272" s="48"/>
      <c r="R272" s="48"/>
      <c r="S272" s="48">
        <v>170</v>
      </c>
      <c r="T272" s="48"/>
      <c r="U272" s="48"/>
      <c r="V272" s="44">
        <f t="shared" si="443"/>
        <v>0</v>
      </c>
      <c r="W272" s="48"/>
      <c r="X272" s="48"/>
      <c r="Y272" s="80"/>
    </row>
    <row r="273" spans="1:25" s="75" customFormat="1" ht="24.75" customHeight="1">
      <c r="A273" s="71">
        <v>2</v>
      </c>
      <c r="B273" s="71" t="s">
        <v>240</v>
      </c>
      <c r="C273" s="72" t="s">
        <v>194</v>
      </c>
      <c r="D273" s="73">
        <f>D274</f>
        <v>2220</v>
      </c>
      <c r="E273" s="73">
        <f t="shared" ref="E273:X273" si="444">E274</f>
        <v>0</v>
      </c>
      <c r="F273" s="74">
        <f t="shared" si="444"/>
        <v>0</v>
      </c>
      <c r="G273" s="73">
        <f t="shared" si="444"/>
        <v>0</v>
      </c>
      <c r="H273" s="73">
        <f t="shared" si="444"/>
        <v>0</v>
      </c>
      <c r="I273" s="73">
        <f t="shared" si="444"/>
        <v>0</v>
      </c>
      <c r="J273" s="73">
        <f t="shared" si="444"/>
        <v>0</v>
      </c>
      <c r="K273" s="73">
        <f t="shared" si="444"/>
        <v>0</v>
      </c>
      <c r="L273" s="73">
        <f t="shared" si="444"/>
        <v>0</v>
      </c>
      <c r="M273" s="73">
        <f t="shared" si="444"/>
        <v>0</v>
      </c>
      <c r="N273" s="73">
        <f t="shared" si="444"/>
        <v>0</v>
      </c>
      <c r="O273" s="73">
        <f t="shared" si="444"/>
        <v>0</v>
      </c>
      <c r="P273" s="73">
        <f t="shared" si="444"/>
        <v>0</v>
      </c>
      <c r="Q273" s="73">
        <f t="shared" si="444"/>
        <v>0</v>
      </c>
      <c r="R273" s="73">
        <f t="shared" si="444"/>
        <v>0</v>
      </c>
      <c r="S273" s="73">
        <f t="shared" si="444"/>
        <v>2220</v>
      </c>
      <c r="T273" s="73">
        <f t="shared" si="444"/>
        <v>0</v>
      </c>
      <c r="U273" s="73">
        <f t="shared" si="444"/>
        <v>0</v>
      </c>
      <c r="V273" s="73">
        <f t="shared" si="444"/>
        <v>0</v>
      </c>
      <c r="W273" s="73">
        <f t="shared" si="444"/>
        <v>0</v>
      </c>
      <c r="X273" s="73">
        <f t="shared" si="444"/>
        <v>0</v>
      </c>
      <c r="Y273" s="71"/>
    </row>
    <row r="274" spans="1:25" s="79" customFormat="1" ht="58.5" customHeight="1">
      <c r="A274" s="76" t="s">
        <v>12</v>
      </c>
      <c r="B274" s="77" t="s">
        <v>199</v>
      </c>
      <c r="C274" s="78" t="s">
        <v>200</v>
      </c>
      <c r="D274" s="59">
        <f>SUM(D275:D282)</f>
        <v>2220</v>
      </c>
      <c r="E274" s="59">
        <f t="shared" ref="E274:X274" si="445">SUM(E275:E282)</f>
        <v>0</v>
      </c>
      <c r="F274" s="60">
        <f t="shared" si="445"/>
        <v>0</v>
      </c>
      <c r="G274" s="59">
        <f t="shared" si="445"/>
        <v>0</v>
      </c>
      <c r="H274" s="59">
        <f t="shared" si="445"/>
        <v>0</v>
      </c>
      <c r="I274" s="59">
        <f t="shared" si="445"/>
        <v>0</v>
      </c>
      <c r="J274" s="59">
        <f t="shared" si="445"/>
        <v>0</v>
      </c>
      <c r="K274" s="59">
        <f t="shared" si="445"/>
        <v>0</v>
      </c>
      <c r="L274" s="59">
        <f t="shared" si="445"/>
        <v>0</v>
      </c>
      <c r="M274" s="59">
        <f t="shared" si="445"/>
        <v>0</v>
      </c>
      <c r="N274" s="59">
        <f t="shared" si="445"/>
        <v>0</v>
      </c>
      <c r="O274" s="59">
        <f t="shared" si="445"/>
        <v>0</v>
      </c>
      <c r="P274" s="59">
        <f t="shared" si="445"/>
        <v>0</v>
      </c>
      <c r="Q274" s="59">
        <f t="shared" si="445"/>
        <v>0</v>
      </c>
      <c r="R274" s="59">
        <f t="shared" si="445"/>
        <v>0</v>
      </c>
      <c r="S274" s="59">
        <f t="shared" si="445"/>
        <v>2220</v>
      </c>
      <c r="T274" s="59">
        <f t="shared" si="445"/>
        <v>0</v>
      </c>
      <c r="U274" s="59">
        <f t="shared" si="445"/>
        <v>0</v>
      </c>
      <c r="V274" s="59">
        <f t="shared" si="445"/>
        <v>0</v>
      </c>
      <c r="W274" s="59">
        <f t="shared" si="445"/>
        <v>0</v>
      </c>
      <c r="X274" s="59">
        <f t="shared" si="445"/>
        <v>0</v>
      </c>
      <c r="Y274" s="76"/>
    </row>
    <row r="275" spans="1:25" s="3" customFormat="1" ht="43.5" customHeight="1">
      <c r="A275" s="80"/>
      <c r="B275" s="42" t="s">
        <v>201</v>
      </c>
      <c r="C275" s="81"/>
      <c r="D275" s="43">
        <f t="shared" ref="D275:D282" si="446">E275+J275+N275+O275+SUM(R275:V275)</f>
        <v>250</v>
      </c>
      <c r="E275" s="44">
        <f t="shared" ref="E275:E282" si="447">SUM(F275:I275)</f>
        <v>0</v>
      </c>
      <c r="F275" s="47"/>
      <c r="G275" s="48"/>
      <c r="H275" s="48"/>
      <c r="I275" s="48"/>
      <c r="J275" s="44">
        <f t="shared" ref="J275:J282" si="448">SUM(K275:M275)</f>
        <v>0</v>
      </c>
      <c r="K275" s="48"/>
      <c r="L275" s="48"/>
      <c r="M275" s="48"/>
      <c r="N275" s="48"/>
      <c r="O275" s="44">
        <f t="shared" ref="O275:O282" si="449">SUM(P275:Q275)</f>
        <v>0</v>
      </c>
      <c r="P275" s="48"/>
      <c r="Q275" s="48"/>
      <c r="R275" s="48"/>
      <c r="S275" s="48">
        <v>250</v>
      </c>
      <c r="T275" s="48"/>
      <c r="U275" s="48"/>
      <c r="V275" s="44">
        <f t="shared" ref="V275:V282" si="450">SUM(W275:X275)</f>
        <v>0</v>
      </c>
      <c r="W275" s="48"/>
      <c r="X275" s="48"/>
      <c r="Y275" s="80"/>
    </row>
    <row r="276" spans="1:25" s="3" customFormat="1" ht="41.25" customHeight="1">
      <c r="A276" s="80"/>
      <c r="B276" s="42" t="s">
        <v>202</v>
      </c>
      <c r="C276" s="81"/>
      <c r="D276" s="43">
        <f t="shared" si="446"/>
        <v>50</v>
      </c>
      <c r="E276" s="44">
        <f t="shared" si="447"/>
        <v>0</v>
      </c>
      <c r="F276" s="47"/>
      <c r="G276" s="48"/>
      <c r="H276" s="48"/>
      <c r="I276" s="48"/>
      <c r="J276" s="44">
        <f t="shared" si="448"/>
        <v>0</v>
      </c>
      <c r="K276" s="48"/>
      <c r="L276" s="48"/>
      <c r="M276" s="48"/>
      <c r="N276" s="48"/>
      <c r="O276" s="44">
        <f t="shared" si="449"/>
        <v>0</v>
      </c>
      <c r="P276" s="48"/>
      <c r="Q276" s="48"/>
      <c r="R276" s="48"/>
      <c r="S276" s="48">
        <v>50</v>
      </c>
      <c r="T276" s="48"/>
      <c r="U276" s="48"/>
      <c r="V276" s="44">
        <f t="shared" si="450"/>
        <v>0</v>
      </c>
      <c r="W276" s="48"/>
      <c r="X276" s="48"/>
      <c r="Y276" s="80"/>
    </row>
    <row r="277" spans="1:25" s="3" customFormat="1" ht="57" customHeight="1">
      <c r="A277" s="80"/>
      <c r="B277" s="42" t="s">
        <v>203</v>
      </c>
      <c r="C277" s="81"/>
      <c r="D277" s="43">
        <f t="shared" si="446"/>
        <v>300</v>
      </c>
      <c r="E277" s="44">
        <f t="shared" si="447"/>
        <v>0</v>
      </c>
      <c r="F277" s="47"/>
      <c r="G277" s="48"/>
      <c r="H277" s="48"/>
      <c r="I277" s="48"/>
      <c r="J277" s="44">
        <f t="shared" si="448"/>
        <v>0</v>
      </c>
      <c r="K277" s="48"/>
      <c r="L277" s="48"/>
      <c r="M277" s="48"/>
      <c r="N277" s="48"/>
      <c r="O277" s="44">
        <f t="shared" si="449"/>
        <v>0</v>
      </c>
      <c r="P277" s="48"/>
      <c r="Q277" s="48"/>
      <c r="R277" s="48"/>
      <c r="S277" s="48">
        <v>300</v>
      </c>
      <c r="T277" s="48"/>
      <c r="U277" s="48"/>
      <c r="V277" s="44">
        <f t="shared" si="450"/>
        <v>0</v>
      </c>
      <c r="W277" s="48"/>
      <c r="X277" s="48"/>
      <c r="Y277" s="80"/>
    </row>
    <row r="278" spans="1:25" s="3" customFormat="1" ht="27.75" customHeight="1">
      <c r="A278" s="80"/>
      <c r="B278" s="42" t="s">
        <v>204</v>
      </c>
      <c r="C278" s="81"/>
      <c r="D278" s="43">
        <f t="shared" si="446"/>
        <v>400</v>
      </c>
      <c r="E278" s="44">
        <f t="shared" si="447"/>
        <v>0</v>
      </c>
      <c r="F278" s="47"/>
      <c r="G278" s="48"/>
      <c r="H278" s="48"/>
      <c r="I278" s="48"/>
      <c r="J278" s="44">
        <f t="shared" si="448"/>
        <v>0</v>
      </c>
      <c r="K278" s="48"/>
      <c r="L278" s="48"/>
      <c r="M278" s="48"/>
      <c r="N278" s="48"/>
      <c r="O278" s="44">
        <f t="shared" si="449"/>
        <v>0</v>
      </c>
      <c r="P278" s="48"/>
      <c r="Q278" s="48"/>
      <c r="R278" s="48"/>
      <c r="S278" s="48">
        <v>400</v>
      </c>
      <c r="T278" s="48"/>
      <c r="U278" s="48"/>
      <c r="V278" s="44">
        <f t="shared" si="450"/>
        <v>0</v>
      </c>
      <c r="W278" s="48"/>
      <c r="X278" s="48"/>
      <c r="Y278" s="80"/>
    </row>
    <row r="279" spans="1:25" s="3" customFormat="1" ht="42" customHeight="1">
      <c r="A279" s="80"/>
      <c r="B279" s="42" t="s">
        <v>205</v>
      </c>
      <c r="C279" s="81"/>
      <c r="D279" s="43">
        <f t="shared" si="446"/>
        <v>100</v>
      </c>
      <c r="E279" s="44">
        <f t="shared" si="447"/>
        <v>0</v>
      </c>
      <c r="F279" s="47"/>
      <c r="G279" s="48"/>
      <c r="H279" s="48"/>
      <c r="I279" s="48"/>
      <c r="J279" s="44">
        <f t="shared" si="448"/>
        <v>0</v>
      </c>
      <c r="K279" s="48"/>
      <c r="L279" s="48"/>
      <c r="M279" s="48"/>
      <c r="N279" s="48"/>
      <c r="O279" s="44">
        <f t="shared" si="449"/>
        <v>0</v>
      </c>
      <c r="P279" s="48"/>
      <c r="Q279" s="48"/>
      <c r="R279" s="48"/>
      <c r="S279" s="48">
        <v>100</v>
      </c>
      <c r="T279" s="48"/>
      <c r="U279" s="48"/>
      <c r="V279" s="44">
        <f t="shared" si="450"/>
        <v>0</v>
      </c>
      <c r="W279" s="48"/>
      <c r="X279" s="48"/>
      <c r="Y279" s="80"/>
    </row>
    <row r="280" spans="1:25" s="3" customFormat="1" ht="25.5" customHeight="1">
      <c r="A280" s="80"/>
      <c r="B280" s="42" t="s">
        <v>206</v>
      </c>
      <c r="C280" s="81"/>
      <c r="D280" s="43">
        <f t="shared" si="446"/>
        <v>720</v>
      </c>
      <c r="E280" s="44">
        <f t="shared" si="447"/>
        <v>0</v>
      </c>
      <c r="F280" s="47"/>
      <c r="G280" s="48"/>
      <c r="H280" s="48"/>
      <c r="I280" s="48"/>
      <c r="J280" s="44">
        <f t="shared" si="448"/>
        <v>0</v>
      </c>
      <c r="K280" s="48"/>
      <c r="L280" s="48"/>
      <c r="M280" s="48"/>
      <c r="N280" s="48"/>
      <c r="O280" s="44">
        <f t="shared" si="449"/>
        <v>0</v>
      </c>
      <c r="P280" s="48"/>
      <c r="Q280" s="48"/>
      <c r="R280" s="48"/>
      <c r="S280" s="48">
        <v>720</v>
      </c>
      <c r="T280" s="48"/>
      <c r="U280" s="48"/>
      <c r="V280" s="44">
        <f t="shared" si="450"/>
        <v>0</v>
      </c>
      <c r="W280" s="48"/>
      <c r="X280" s="48"/>
      <c r="Y280" s="80"/>
    </row>
    <row r="281" spans="1:25" s="3" customFormat="1" ht="57.75" customHeight="1">
      <c r="A281" s="80"/>
      <c r="B281" s="42" t="s">
        <v>207</v>
      </c>
      <c r="C281" s="81"/>
      <c r="D281" s="43">
        <f t="shared" si="446"/>
        <v>100</v>
      </c>
      <c r="E281" s="44">
        <f t="shared" si="447"/>
        <v>0</v>
      </c>
      <c r="F281" s="47"/>
      <c r="G281" s="48"/>
      <c r="H281" s="48"/>
      <c r="I281" s="48"/>
      <c r="J281" s="44">
        <f t="shared" si="448"/>
        <v>0</v>
      </c>
      <c r="K281" s="48"/>
      <c r="L281" s="48"/>
      <c r="M281" s="48"/>
      <c r="N281" s="48"/>
      <c r="O281" s="44">
        <f t="shared" si="449"/>
        <v>0</v>
      </c>
      <c r="P281" s="48"/>
      <c r="Q281" s="48"/>
      <c r="R281" s="48"/>
      <c r="S281" s="48">
        <v>100</v>
      </c>
      <c r="T281" s="48"/>
      <c r="U281" s="48"/>
      <c r="V281" s="44">
        <f t="shared" si="450"/>
        <v>0</v>
      </c>
      <c r="W281" s="48"/>
      <c r="X281" s="48"/>
      <c r="Y281" s="80"/>
    </row>
    <row r="282" spans="1:25" s="3" customFormat="1" ht="42.75" customHeight="1">
      <c r="A282" s="80"/>
      <c r="B282" s="42" t="s">
        <v>208</v>
      </c>
      <c r="C282" s="81"/>
      <c r="D282" s="43">
        <f t="shared" si="446"/>
        <v>300</v>
      </c>
      <c r="E282" s="44">
        <f t="shared" si="447"/>
        <v>0</v>
      </c>
      <c r="F282" s="47"/>
      <c r="G282" s="48"/>
      <c r="H282" s="48"/>
      <c r="I282" s="48"/>
      <c r="J282" s="44">
        <f t="shared" si="448"/>
        <v>0</v>
      </c>
      <c r="K282" s="48"/>
      <c r="L282" s="48"/>
      <c r="M282" s="48"/>
      <c r="N282" s="48"/>
      <c r="O282" s="44">
        <f t="shared" si="449"/>
        <v>0</v>
      </c>
      <c r="P282" s="48"/>
      <c r="Q282" s="48"/>
      <c r="R282" s="48"/>
      <c r="S282" s="48">
        <v>300</v>
      </c>
      <c r="T282" s="48"/>
      <c r="U282" s="48"/>
      <c r="V282" s="44">
        <f t="shared" si="450"/>
        <v>0</v>
      </c>
      <c r="W282" s="48"/>
      <c r="X282" s="48"/>
      <c r="Y282" s="80"/>
    </row>
    <row r="283" spans="1:25" s="32" customFormat="1" ht="20.25" customHeight="1">
      <c r="A283" s="31" t="s">
        <v>105</v>
      </c>
      <c r="B283" s="31" t="s">
        <v>256</v>
      </c>
      <c r="C283" s="28"/>
      <c r="D283" s="29">
        <f>D284</f>
        <v>5</v>
      </c>
      <c r="E283" s="29">
        <f t="shared" ref="E283:X285" si="451">E284</f>
        <v>5</v>
      </c>
      <c r="F283" s="30">
        <f t="shared" si="451"/>
        <v>5</v>
      </c>
      <c r="G283" s="29">
        <f t="shared" si="451"/>
        <v>0</v>
      </c>
      <c r="H283" s="29">
        <f t="shared" si="451"/>
        <v>0</v>
      </c>
      <c r="I283" s="29">
        <f t="shared" si="451"/>
        <v>0</v>
      </c>
      <c r="J283" s="29">
        <f t="shared" si="451"/>
        <v>0</v>
      </c>
      <c r="K283" s="29">
        <f t="shared" si="451"/>
        <v>0</v>
      </c>
      <c r="L283" s="29">
        <f t="shared" si="451"/>
        <v>0</v>
      </c>
      <c r="M283" s="29">
        <f t="shared" si="451"/>
        <v>0</v>
      </c>
      <c r="N283" s="29">
        <f t="shared" si="451"/>
        <v>0</v>
      </c>
      <c r="O283" s="29">
        <f t="shared" si="451"/>
        <v>0</v>
      </c>
      <c r="P283" s="29">
        <f t="shared" si="451"/>
        <v>0</v>
      </c>
      <c r="Q283" s="29">
        <f t="shared" si="451"/>
        <v>0</v>
      </c>
      <c r="R283" s="29">
        <f t="shared" si="451"/>
        <v>0</v>
      </c>
      <c r="S283" s="29">
        <f t="shared" si="451"/>
        <v>0</v>
      </c>
      <c r="T283" s="29">
        <f t="shared" si="451"/>
        <v>0</v>
      </c>
      <c r="U283" s="29">
        <f t="shared" si="451"/>
        <v>0</v>
      </c>
      <c r="V283" s="29">
        <f t="shared" si="451"/>
        <v>0</v>
      </c>
      <c r="W283" s="29">
        <f t="shared" si="451"/>
        <v>0</v>
      </c>
      <c r="X283" s="29">
        <f t="shared" si="451"/>
        <v>0</v>
      </c>
      <c r="Y283" s="31"/>
    </row>
    <row r="284" spans="1:25" s="75" customFormat="1" ht="20.25" customHeight="1">
      <c r="A284" s="71"/>
      <c r="B284" s="71" t="s">
        <v>223</v>
      </c>
      <c r="C284" s="72" t="s">
        <v>176</v>
      </c>
      <c r="D284" s="73">
        <f>D285</f>
        <v>5</v>
      </c>
      <c r="E284" s="73">
        <f t="shared" si="451"/>
        <v>5</v>
      </c>
      <c r="F284" s="74">
        <f t="shared" si="451"/>
        <v>5</v>
      </c>
      <c r="G284" s="73">
        <f t="shared" si="451"/>
        <v>0</v>
      </c>
      <c r="H284" s="73">
        <f t="shared" si="451"/>
        <v>0</v>
      </c>
      <c r="I284" s="73">
        <f t="shared" si="451"/>
        <v>0</v>
      </c>
      <c r="J284" s="73">
        <f t="shared" si="451"/>
        <v>0</v>
      </c>
      <c r="K284" s="73">
        <f t="shared" si="451"/>
        <v>0</v>
      </c>
      <c r="L284" s="73">
        <f t="shared" si="451"/>
        <v>0</v>
      </c>
      <c r="M284" s="73">
        <f t="shared" si="451"/>
        <v>0</v>
      </c>
      <c r="N284" s="73">
        <f t="shared" si="451"/>
        <v>0</v>
      </c>
      <c r="O284" s="73">
        <f t="shared" si="451"/>
        <v>0</v>
      </c>
      <c r="P284" s="73">
        <f t="shared" si="451"/>
        <v>0</v>
      </c>
      <c r="Q284" s="73">
        <f t="shared" si="451"/>
        <v>0</v>
      </c>
      <c r="R284" s="73">
        <f t="shared" si="451"/>
        <v>0</v>
      </c>
      <c r="S284" s="73">
        <f t="shared" si="451"/>
        <v>0</v>
      </c>
      <c r="T284" s="73">
        <f t="shared" si="451"/>
        <v>0</v>
      </c>
      <c r="U284" s="73">
        <f t="shared" si="451"/>
        <v>0</v>
      </c>
      <c r="V284" s="73">
        <f t="shared" si="451"/>
        <v>0</v>
      </c>
      <c r="W284" s="73">
        <f t="shared" si="451"/>
        <v>0</v>
      </c>
      <c r="X284" s="73">
        <f t="shared" si="451"/>
        <v>0</v>
      </c>
      <c r="Y284" s="71"/>
    </row>
    <row r="285" spans="1:25" s="87" customFormat="1" ht="69.75" customHeight="1">
      <c r="A285" s="76"/>
      <c r="B285" s="77" t="s">
        <v>191</v>
      </c>
      <c r="C285" s="78" t="s">
        <v>192</v>
      </c>
      <c r="D285" s="59">
        <f>D286</f>
        <v>5</v>
      </c>
      <c r="E285" s="59">
        <f t="shared" si="451"/>
        <v>5</v>
      </c>
      <c r="F285" s="60">
        <f t="shared" si="451"/>
        <v>5</v>
      </c>
      <c r="G285" s="59">
        <f t="shared" si="451"/>
        <v>0</v>
      </c>
      <c r="H285" s="59">
        <f t="shared" si="451"/>
        <v>0</v>
      </c>
      <c r="I285" s="59">
        <f t="shared" si="451"/>
        <v>0</v>
      </c>
      <c r="J285" s="59">
        <f t="shared" si="451"/>
        <v>0</v>
      </c>
      <c r="K285" s="59">
        <f t="shared" si="451"/>
        <v>0</v>
      </c>
      <c r="L285" s="59">
        <f t="shared" si="451"/>
        <v>0</v>
      </c>
      <c r="M285" s="59">
        <f t="shared" si="451"/>
        <v>0</v>
      </c>
      <c r="N285" s="59">
        <f t="shared" si="451"/>
        <v>0</v>
      </c>
      <c r="O285" s="59">
        <f t="shared" si="451"/>
        <v>0</v>
      </c>
      <c r="P285" s="59">
        <f t="shared" si="451"/>
        <v>0</v>
      </c>
      <c r="Q285" s="59">
        <f t="shared" si="451"/>
        <v>0</v>
      </c>
      <c r="R285" s="59">
        <f t="shared" si="451"/>
        <v>0</v>
      </c>
      <c r="S285" s="59">
        <f t="shared" si="451"/>
        <v>0</v>
      </c>
      <c r="T285" s="59">
        <f t="shared" si="451"/>
        <v>0</v>
      </c>
      <c r="U285" s="59">
        <f t="shared" si="451"/>
        <v>0</v>
      </c>
      <c r="V285" s="59">
        <f t="shared" si="451"/>
        <v>0</v>
      </c>
      <c r="W285" s="59">
        <f t="shared" si="451"/>
        <v>0</v>
      </c>
      <c r="X285" s="59">
        <f t="shared" si="451"/>
        <v>0</v>
      </c>
      <c r="Y285" s="76"/>
    </row>
    <row r="286" spans="1:25" s="3" customFormat="1" ht="47.25" customHeight="1">
      <c r="A286" s="80"/>
      <c r="B286" s="42" t="s">
        <v>237</v>
      </c>
      <c r="C286" s="81"/>
      <c r="D286" s="43">
        <f>E286+J286+N286+O286+SUM(R286:V286)</f>
        <v>5</v>
      </c>
      <c r="E286" s="44">
        <f>SUM(F286:I286)</f>
        <v>5</v>
      </c>
      <c r="F286" s="47">
        <v>5</v>
      </c>
      <c r="G286" s="48"/>
      <c r="H286" s="48"/>
      <c r="I286" s="48"/>
      <c r="J286" s="44">
        <f t="shared" ref="J286" si="452">SUM(K286:M286)</f>
        <v>0</v>
      </c>
      <c r="K286" s="48"/>
      <c r="L286" s="48"/>
      <c r="M286" s="48"/>
      <c r="N286" s="48"/>
      <c r="O286" s="44">
        <f t="shared" ref="O286" si="453">SUM(P286:Q286)</f>
        <v>0</v>
      </c>
      <c r="P286" s="48"/>
      <c r="Q286" s="48"/>
      <c r="R286" s="48"/>
      <c r="S286" s="48"/>
      <c r="T286" s="48"/>
      <c r="U286" s="48"/>
      <c r="V286" s="44">
        <f t="shared" ref="V286" si="454">SUM(W286:X286)</f>
        <v>0</v>
      </c>
      <c r="W286" s="48"/>
      <c r="X286" s="48"/>
      <c r="Y286" s="80"/>
    </row>
    <row r="287" spans="1:25" s="32" customFormat="1" ht="24" customHeight="1">
      <c r="A287" s="31" t="s">
        <v>300</v>
      </c>
      <c r="B287" s="31" t="s">
        <v>257</v>
      </c>
      <c r="C287" s="28"/>
      <c r="D287" s="29">
        <f>D288+D291</f>
        <v>3865</v>
      </c>
      <c r="E287" s="29">
        <f t="shared" ref="E287:X287" si="455">E288+E291</f>
        <v>10</v>
      </c>
      <c r="F287" s="30">
        <f t="shared" si="455"/>
        <v>10</v>
      </c>
      <c r="G287" s="29">
        <f t="shared" si="455"/>
        <v>0</v>
      </c>
      <c r="H287" s="29">
        <f t="shared" si="455"/>
        <v>0</v>
      </c>
      <c r="I287" s="29">
        <f t="shared" si="455"/>
        <v>0</v>
      </c>
      <c r="J287" s="29">
        <f t="shared" si="455"/>
        <v>0</v>
      </c>
      <c r="K287" s="29">
        <f t="shared" si="455"/>
        <v>0</v>
      </c>
      <c r="L287" s="29">
        <f t="shared" si="455"/>
        <v>0</v>
      </c>
      <c r="M287" s="29">
        <f t="shared" si="455"/>
        <v>0</v>
      </c>
      <c r="N287" s="29">
        <f t="shared" si="455"/>
        <v>0</v>
      </c>
      <c r="O287" s="29">
        <f t="shared" si="455"/>
        <v>0</v>
      </c>
      <c r="P287" s="29">
        <f t="shared" si="455"/>
        <v>0</v>
      </c>
      <c r="Q287" s="29">
        <f t="shared" si="455"/>
        <v>0</v>
      </c>
      <c r="R287" s="29">
        <f t="shared" si="455"/>
        <v>0</v>
      </c>
      <c r="S287" s="29">
        <f t="shared" si="455"/>
        <v>3855</v>
      </c>
      <c r="T287" s="29">
        <f t="shared" si="455"/>
        <v>0</v>
      </c>
      <c r="U287" s="29">
        <f t="shared" si="455"/>
        <v>0</v>
      </c>
      <c r="V287" s="29">
        <f t="shared" si="455"/>
        <v>0</v>
      </c>
      <c r="W287" s="29">
        <f t="shared" si="455"/>
        <v>0</v>
      </c>
      <c r="X287" s="29">
        <f t="shared" si="455"/>
        <v>0</v>
      </c>
      <c r="Y287" s="31"/>
    </row>
    <row r="288" spans="1:25" s="75" customFormat="1" ht="24" customHeight="1">
      <c r="A288" s="71">
        <v>1</v>
      </c>
      <c r="B288" s="71" t="s">
        <v>221</v>
      </c>
      <c r="C288" s="72" t="s">
        <v>159</v>
      </c>
      <c r="D288" s="73">
        <f>D289</f>
        <v>3475</v>
      </c>
      <c r="E288" s="73">
        <f t="shared" ref="E288:X289" si="456">E289</f>
        <v>0</v>
      </c>
      <c r="F288" s="74">
        <f t="shared" si="456"/>
        <v>0</v>
      </c>
      <c r="G288" s="73">
        <f t="shared" si="456"/>
        <v>0</v>
      </c>
      <c r="H288" s="73">
        <f t="shared" si="456"/>
        <v>0</v>
      </c>
      <c r="I288" s="73">
        <f t="shared" si="456"/>
        <v>0</v>
      </c>
      <c r="J288" s="73">
        <f t="shared" si="456"/>
        <v>0</v>
      </c>
      <c r="K288" s="73">
        <f t="shared" si="456"/>
        <v>0</v>
      </c>
      <c r="L288" s="73">
        <f t="shared" si="456"/>
        <v>0</v>
      </c>
      <c r="M288" s="73">
        <f t="shared" si="456"/>
        <v>0</v>
      </c>
      <c r="N288" s="73">
        <f t="shared" si="456"/>
        <v>0</v>
      </c>
      <c r="O288" s="73">
        <f t="shared" si="456"/>
        <v>0</v>
      </c>
      <c r="P288" s="73">
        <f t="shared" si="456"/>
        <v>0</v>
      </c>
      <c r="Q288" s="73">
        <f t="shared" si="456"/>
        <v>0</v>
      </c>
      <c r="R288" s="73">
        <f t="shared" si="456"/>
        <v>0</v>
      </c>
      <c r="S288" s="73">
        <f t="shared" si="456"/>
        <v>3475</v>
      </c>
      <c r="T288" s="73">
        <f t="shared" si="456"/>
        <v>0</v>
      </c>
      <c r="U288" s="73">
        <f t="shared" si="456"/>
        <v>0</v>
      </c>
      <c r="V288" s="73">
        <f t="shared" si="456"/>
        <v>0</v>
      </c>
      <c r="W288" s="73">
        <f t="shared" si="456"/>
        <v>0</v>
      </c>
      <c r="X288" s="73">
        <f t="shared" si="456"/>
        <v>0</v>
      </c>
      <c r="Y288" s="71"/>
    </row>
    <row r="289" spans="1:25" s="79" customFormat="1" ht="24" customHeight="1">
      <c r="A289" s="76" t="s">
        <v>8</v>
      </c>
      <c r="B289" s="77" t="s">
        <v>167</v>
      </c>
      <c r="C289" s="78" t="s">
        <v>168</v>
      </c>
      <c r="D289" s="59">
        <f>D290</f>
        <v>3475</v>
      </c>
      <c r="E289" s="59">
        <f t="shared" si="456"/>
        <v>0</v>
      </c>
      <c r="F289" s="60">
        <f t="shared" si="456"/>
        <v>0</v>
      </c>
      <c r="G289" s="59">
        <f t="shared" si="456"/>
        <v>0</v>
      </c>
      <c r="H289" s="59">
        <f t="shared" si="456"/>
        <v>0</v>
      </c>
      <c r="I289" s="59">
        <f t="shared" si="456"/>
        <v>0</v>
      </c>
      <c r="J289" s="59">
        <f t="shared" si="456"/>
        <v>0</v>
      </c>
      <c r="K289" s="59">
        <f t="shared" si="456"/>
        <v>0</v>
      </c>
      <c r="L289" s="59">
        <f t="shared" si="456"/>
        <v>0</v>
      </c>
      <c r="M289" s="59">
        <f t="shared" si="456"/>
        <v>0</v>
      </c>
      <c r="N289" s="59">
        <f t="shared" si="456"/>
        <v>0</v>
      </c>
      <c r="O289" s="59">
        <f t="shared" si="456"/>
        <v>0</v>
      </c>
      <c r="P289" s="59">
        <f t="shared" si="456"/>
        <v>0</v>
      </c>
      <c r="Q289" s="59">
        <f t="shared" si="456"/>
        <v>0</v>
      </c>
      <c r="R289" s="59">
        <f t="shared" si="456"/>
        <v>0</v>
      </c>
      <c r="S289" s="59">
        <f t="shared" si="456"/>
        <v>3475</v>
      </c>
      <c r="T289" s="59">
        <f t="shared" si="456"/>
        <v>0</v>
      </c>
      <c r="U289" s="59">
        <f t="shared" si="456"/>
        <v>0</v>
      </c>
      <c r="V289" s="59">
        <f t="shared" si="456"/>
        <v>0</v>
      </c>
      <c r="W289" s="59">
        <f t="shared" si="456"/>
        <v>0</v>
      </c>
      <c r="X289" s="59">
        <f t="shared" si="456"/>
        <v>0</v>
      </c>
      <c r="Y289" s="76"/>
    </row>
    <row r="290" spans="1:25" s="3" customFormat="1" ht="24" customHeight="1">
      <c r="A290" s="80"/>
      <c r="B290" s="42" t="s">
        <v>258</v>
      </c>
      <c r="C290" s="81"/>
      <c r="D290" s="43">
        <f>E290+J290+N290+O290+SUM(R290:V290)</f>
        <v>3475</v>
      </c>
      <c r="E290" s="44">
        <f>SUM(F290:I290)</f>
        <v>0</v>
      </c>
      <c r="F290" s="47"/>
      <c r="G290" s="48"/>
      <c r="H290" s="48"/>
      <c r="I290" s="48"/>
      <c r="J290" s="44">
        <f t="shared" ref="J290" si="457">SUM(K290:M290)</f>
        <v>0</v>
      </c>
      <c r="K290" s="48"/>
      <c r="L290" s="48"/>
      <c r="M290" s="48"/>
      <c r="N290" s="48"/>
      <c r="O290" s="44">
        <f t="shared" ref="O290" si="458">SUM(P290:Q290)</f>
        <v>0</v>
      </c>
      <c r="P290" s="48"/>
      <c r="Q290" s="48"/>
      <c r="R290" s="48"/>
      <c r="S290" s="48">
        <v>3475</v>
      </c>
      <c r="T290" s="48"/>
      <c r="U290" s="48"/>
      <c r="V290" s="44">
        <f t="shared" ref="V290" si="459">SUM(W290:X290)</f>
        <v>0</v>
      </c>
      <c r="W290" s="48"/>
      <c r="X290" s="48"/>
      <c r="Y290" s="80"/>
    </row>
    <row r="291" spans="1:25" s="75" customFormat="1" ht="24" customHeight="1">
      <c r="A291" s="71">
        <v>2</v>
      </c>
      <c r="B291" s="71" t="s">
        <v>223</v>
      </c>
      <c r="C291" s="72" t="s">
        <v>176</v>
      </c>
      <c r="D291" s="73">
        <f>D292+D295</f>
        <v>390</v>
      </c>
      <c r="E291" s="73">
        <f t="shared" ref="E291:X291" si="460">E292+E295</f>
        <v>10</v>
      </c>
      <c r="F291" s="74">
        <f t="shared" si="460"/>
        <v>10</v>
      </c>
      <c r="G291" s="73">
        <f t="shared" si="460"/>
        <v>0</v>
      </c>
      <c r="H291" s="73">
        <f t="shared" si="460"/>
        <v>0</v>
      </c>
      <c r="I291" s="73">
        <f t="shared" si="460"/>
        <v>0</v>
      </c>
      <c r="J291" s="73">
        <f t="shared" si="460"/>
        <v>0</v>
      </c>
      <c r="K291" s="73">
        <f t="shared" si="460"/>
        <v>0</v>
      </c>
      <c r="L291" s="73">
        <f t="shared" si="460"/>
        <v>0</v>
      </c>
      <c r="M291" s="73">
        <f t="shared" si="460"/>
        <v>0</v>
      </c>
      <c r="N291" s="73">
        <f t="shared" si="460"/>
        <v>0</v>
      </c>
      <c r="O291" s="73">
        <f t="shared" si="460"/>
        <v>0</v>
      </c>
      <c r="P291" s="73">
        <f t="shared" si="460"/>
        <v>0</v>
      </c>
      <c r="Q291" s="73">
        <f t="shared" si="460"/>
        <v>0</v>
      </c>
      <c r="R291" s="73">
        <f t="shared" si="460"/>
        <v>0</v>
      </c>
      <c r="S291" s="73">
        <f t="shared" si="460"/>
        <v>380</v>
      </c>
      <c r="T291" s="73">
        <f t="shared" si="460"/>
        <v>0</v>
      </c>
      <c r="U291" s="73">
        <f t="shared" si="460"/>
        <v>0</v>
      </c>
      <c r="V291" s="73">
        <f t="shared" si="460"/>
        <v>0</v>
      </c>
      <c r="W291" s="73">
        <f t="shared" si="460"/>
        <v>0</v>
      </c>
      <c r="X291" s="73">
        <f t="shared" si="460"/>
        <v>0</v>
      </c>
      <c r="Y291" s="71"/>
    </row>
    <row r="292" spans="1:25" s="79" customFormat="1" ht="133.5" customHeight="1">
      <c r="A292" s="76" t="s">
        <v>12</v>
      </c>
      <c r="B292" s="77" t="s">
        <v>187</v>
      </c>
      <c r="C292" s="78" t="s">
        <v>188</v>
      </c>
      <c r="D292" s="59">
        <f>SUM(D293:D294)</f>
        <v>380</v>
      </c>
      <c r="E292" s="59">
        <f t="shared" ref="E292:X292" si="461">SUM(E293:E294)</f>
        <v>0</v>
      </c>
      <c r="F292" s="60">
        <f t="shared" si="461"/>
        <v>0</v>
      </c>
      <c r="G292" s="59">
        <f t="shared" si="461"/>
        <v>0</v>
      </c>
      <c r="H292" s="59">
        <f t="shared" si="461"/>
        <v>0</v>
      </c>
      <c r="I292" s="59">
        <f t="shared" si="461"/>
        <v>0</v>
      </c>
      <c r="J292" s="59">
        <f t="shared" si="461"/>
        <v>0</v>
      </c>
      <c r="K292" s="59">
        <f t="shared" si="461"/>
        <v>0</v>
      </c>
      <c r="L292" s="59">
        <f t="shared" si="461"/>
        <v>0</v>
      </c>
      <c r="M292" s="59">
        <f t="shared" si="461"/>
        <v>0</v>
      </c>
      <c r="N292" s="59">
        <f t="shared" si="461"/>
        <v>0</v>
      </c>
      <c r="O292" s="59">
        <f t="shared" si="461"/>
        <v>0</v>
      </c>
      <c r="P292" s="59">
        <f t="shared" si="461"/>
        <v>0</v>
      </c>
      <c r="Q292" s="59">
        <f t="shared" si="461"/>
        <v>0</v>
      </c>
      <c r="R292" s="59">
        <f t="shared" si="461"/>
        <v>0</v>
      </c>
      <c r="S292" s="59">
        <f t="shared" si="461"/>
        <v>380</v>
      </c>
      <c r="T292" s="59">
        <f t="shared" si="461"/>
        <v>0</v>
      </c>
      <c r="U292" s="59">
        <f t="shared" si="461"/>
        <v>0</v>
      </c>
      <c r="V292" s="59">
        <f t="shared" si="461"/>
        <v>0</v>
      </c>
      <c r="W292" s="59">
        <f t="shared" si="461"/>
        <v>0</v>
      </c>
      <c r="X292" s="59">
        <f t="shared" si="461"/>
        <v>0</v>
      </c>
      <c r="Y292" s="76"/>
    </row>
    <row r="293" spans="1:25" s="3" customFormat="1" ht="126">
      <c r="A293" s="80"/>
      <c r="B293" s="42" t="s">
        <v>259</v>
      </c>
      <c r="C293" s="81"/>
      <c r="D293" s="43">
        <f t="shared" ref="D293:D294" si="462">E293+J293+N293+O293+SUM(R293:V293)</f>
        <v>260</v>
      </c>
      <c r="E293" s="44">
        <f t="shared" ref="E293:E294" si="463">SUM(F293:I293)</f>
        <v>0</v>
      </c>
      <c r="F293" s="47"/>
      <c r="G293" s="48"/>
      <c r="H293" s="48"/>
      <c r="I293" s="48"/>
      <c r="J293" s="44">
        <f t="shared" ref="J293:J294" si="464">SUM(K293:M293)</f>
        <v>0</v>
      </c>
      <c r="K293" s="48"/>
      <c r="L293" s="48"/>
      <c r="M293" s="48"/>
      <c r="N293" s="48"/>
      <c r="O293" s="44">
        <f t="shared" ref="O293:O294" si="465">SUM(P293:Q293)</f>
        <v>0</v>
      </c>
      <c r="P293" s="48"/>
      <c r="Q293" s="48"/>
      <c r="R293" s="48"/>
      <c r="S293" s="48">
        <v>260</v>
      </c>
      <c r="T293" s="48"/>
      <c r="U293" s="48"/>
      <c r="V293" s="44">
        <f t="shared" ref="V293:V294" si="466">SUM(W293:X293)</f>
        <v>0</v>
      </c>
      <c r="W293" s="48"/>
      <c r="X293" s="48"/>
      <c r="Y293" s="49" t="s">
        <v>260</v>
      </c>
    </row>
    <row r="294" spans="1:25" s="3" customFormat="1" ht="94.5">
      <c r="A294" s="80"/>
      <c r="B294" s="49" t="s">
        <v>261</v>
      </c>
      <c r="C294" s="81"/>
      <c r="D294" s="43">
        <f t="shared" si="462"/>
        <v>120</v>
      </c>
      <c r="E294" s="44">
        <f t="shared" si="463"/>
        <v>0</v>
      </c>
      <c r="F294" s="47"/>
      <c r="G294" s="48"/>
      <c r="H294" s="48"/>
      <c r="I294" s="48"/>
      <c r="J294" s="44">
        <f t="shared" si="464"/>
        <v>0</v>
      </c>
      <c r="K294" s="48"/>
      <c r="L294" s="48"/>
      <c r="M294" s="48"/>
      <c r="N294" s="48"/>
      <c r="O294" s="44">
        <f t="shared" si="465"/>
        <v>0</v>
      </c>
      <c r="P294" s="48"/>
      <c r="Q294" s="48"/>
      <c r="R294" s="48"/>
      <c r="S294" s="48">
        <v>120</v>
      </c>
      <c r="T294" s="48"/>
      <c r="U294" s="48"/>
      <c r="V294" s="44">
        <f t="shared" si="466"/>
        <v>0</v>
      </c>
      <c r="W294" s="48"/>
      <c r="X294" s="48"/>
      <c r="Y294" s="49" t="s">
        <v>262</v>
      </c>
    </row>
    <row r="295" spans="1:25" s="79" customFormat="1" ht="75">
      <c r="A295" s="76" t="s">
        <v>13</v>
      </c>
      <c r="B295" s="77" t="s">
        <v>191</v>
      </c>
      <c r="C295" s="78" t="s">
        <v>192</v>
      </c>
      <c r="D295" s="59">
        <f>D296</f>
        <v>10</v>
      </c>
      <c r="E295" s="59">
        <f t="shared" ref="E295:X295" si="467">E296</f>
        <v>10</v>
      </c>
      <c r="F295" s="60">
        <f t="shared" si="467"/>
        <v>10</v>
      </c>
      <c r="G295" s="59">
        <f t="shared" si="467"/>
        <v>0</v>
      </c>
      <c r="H295" s="59">
        <f t="shared" si="467"/>
        <v>0</v>
      </c>
      <c r="I295" s="59">
        <f t="shared" si="467"/>
        <v>0</v>
      </c>
      <c r="J295" s="59">
        <f t="shared" si="467"/>
        <v>0</v>
      </c>
      <c r="K295" s="59">
        <f t="shared" si="467"/>
        <v>0</v>
      </c>
      <c r="L295" s="59">
        <f t="shared" si="467"/>
        <v>0</v>
      </c>
      <c r="M295" s="59">
        <f t="shared" si="467"/>
        <v>0</v>
      </c>
      <c r="N295" s="59">
        <f t="shared" si="467"/>
        <v>0</v>
      </c>
      <c r="O295" s="59">
        <f t="shared" si="467"/>
        <v>0</v>
      </c>
      <c r="P295" s="59">
        <f t="shared" si="467"/>
        <v>0</v>
      </c>
      <c r="Q295" s="59">
        <f t="shared" si="467"/>
        <v>0</v>
      </c>
      <c r="R295" s="59">
        <f t="shared" si="467"/>
        <v>0</v>
      </c>
      <c r="S295" s="59">
        <f t="shared" si="467"/>
        <v>0</v>
      </c>
      <c r="T295" s="59">
        <f t="shared" si="467"/>
        <v>0</v>
      </c>
      <c r="U295" s="59">
        <f t="shared" si="467"/>
        <v>0</v>
      </c>
      <c r="V295" s="59">
        <f t="shared" si="467"/>
        <v>0</v>
      </c>
      <c r="W295" s="59">
        <f t="shared" si="467"/>
        <v>0</v>
      </c>
      <c r="X295" s="59">
        <f t="shared" si="467"/>
        <v>0</v>
      </c>
      <c r="Y295" s="76"/>
    </row>
    <row r="296" spans="1:25" s="3" customFormat="1" ht="42" customHeight="1">
      <c r="A296" s="80"/>
      <c r="B296" s="42" t="s">
        <v>263</v>
      </c>
      <c r="C296" s="81"/>
      <c r="D296" s="43">
        <f>E296+J296+N296+O296+SUM(R296:V296)</f>
        <v>10</v>
      </c>
      <c r="E296" s="44">
        <f>SUM(F296:I296)</f>
        <v>10</v>
      </c>
      <c r="F296" s="47">
        <v>10</v>
      </c>
      <c r="G296" s="48"/>
      <c r="H296" s="48"/>
      <c r="I296" s="48"/>
      <c r="J296" s="44">
        <f t="shared" ref="J296" si="468">SUM(K296:M296)</f>
        <v>0</v>
      </c>
      <c r="K296" s="48"/>
      <c r="L296" s="48"/>
      <c r="M296" s="48"/>
      <c r="N296" s="48"/>
      <c r="O296" s="44">
        <f t="shared" ref="O296" si="469">SUM(P296:Q296)</f>
        <v>0</v>
      </c>
      <c r="P296" s="48"/>
      <c r="Q296" s="48"/>
      <c r="R296" s="48"/>
      <c r="S296" s="48"/>
      <c r="T296" s="48"/>
      <c r="U296" s="48"/>
      <c r="V296" s="44">
        <f t="shared" ref="V296" si="470">SUM(W296:X296)</f>
        <v>0</v>
      </c>
      <c r="W296" s="48"/>
      <c r="X296" s="48"/>
      <c r="Y296" s="80"/>
    </row>
    <row r="297" spans="1:25" s="32" customFormat="1" ht="20.25" customHeight="1">
      <c r="A297" s="31" t="s">
        <v>301</v>
      </c>
      <c r="B297" s="31" t="s">
        <v>264</v>
      </c>
      <c r="C297" s="28"/>
      <c r="D297" s="29">
        <f>D298</f>
        <v>1360</v>
      </c>
      <c r="E297" s="29">
        <f t="shared" ref="E297:X297" si="471">E298</f>
        <v>0</v>
      </c>
      <c r="F297" s="30">
        <f t="shared" si="471"/>
        <v>0</v>
      </c>
      <c r="G297" s="29">
        <f t="shared" si="471"/>
        <v>0</v>
      </c>
      <c r="H297" s="29">
        <f t="shared" si="471"/>
        <v>0</v>
      </c>
      <c r="I297" s="29">
        <f t="shared" si="471"/>
        <v>0</v>
      </c>
      <c r="J297" s="29">
        <f t="shared" si="471"/>
        <v>10</v>
      </c>
      <c r="K297" s="29">
        <f t="shared" si="471"/>
        <v>0</v>
      </c>
      <c r="L297" s="29">
        <f t="shared" si="471"/>
        <v>0</v>
      </c>
      <c r="M297" s="29">
        <f t="shared" si="471"/>
        <v>10</v>
      </c>
      <c r="N297" s="29">
        <f t="shared" si="471"/>
        <v>0</v>
      </c>
      <c r="O297" s="29">
        <f t="shared" si="471"/>
        <v>0</v>
      </c>
      <c r="P297" s="29">
        <f t="shared" si="471"/>
        <v>0</v>
      </c>
      <c r="Q297" s="29">
        <f t="shared" si="471"/>
        <v>0</v>
      </c>
      <c r="R297" s="29">
        <f t="shared" si="471"/>
        <v>0</v>
      </c>
      <c r="S297" s="29">
        <f t="shared" si="471"/>
        <v>102</v>
      </c>
      <c r="T297" s="29">
        <f t="shared" si="471"/>
        <v>0</v>
      </c>
      <c r="U297" s="29">
        <f t="shared" si="471"/>
        <v>1248</v>
      </c>
      <c r="V297" s="29">
        <f t="shared" si="471"/>
        <v>0</v>
      </c>
      <c r="W297" s="29">
        <f t="shared" si="471"/>
        <v>0</v>
      </c>
      <c r="X297" s="29">
        <f t="shared" si="471"/>
        <v>0</v>
      </c>
      <c r="Y297" s="31"/>
    </row>
    <row r="298" spans="1:25" s="75" customFormat="1" ht="20.25" customHeight="1">
      <c r="A298" s="71"/>
      <c r="B298" s="71" t="s">
        <v>240</v>
      </c>
      <c r="C298" s="72" t="s">
        <v>194</v>
      </c>
      <c r="D298" s="73">
        <f>D299+D302</f>
        <v>1360</v>
      </c>
      <c r="E298" s="73">
        <f t="shared" ref="E298:X298" si="472">E299+E302</f>
        <v>0</v>
      </c>
      <c r="F298" s="74">
        <f t="shared" si="472"/>
        <v>0</v>
      </c>
      <c r="G298" s="73">
        <f t="shared" si="472"/>
        <v>0</v>
      </c>
      <c r="H298" s="73">
        <f t="shared" si="472"/>
        <v>0</v>
      </c>
      <c r="I298" s="73">
        <f t="shared" si="472"/>
        <v>0</v>
      </c>
      <c r="J298" s="73">
        <f t="shared" si="472"/>
        <v>10</v>
      </c>
      <c r="K298" s="73">
        <f t="shared" si="472"/>
        <v>0</v>
      </c>
      <c r="L298" s="73">
        <f t="shared" si="472"/>
        <v>0</v>
      </c>
      <c r="M298" s="73">
        <f t="shared" si="472"/>
        <v>10</v>
      </c>
      <c r="N298" s="73">
        <f t="shared" si="472"/>
        <v>0</v>
      </c>
      <c r="O298" s="73">
        <f t="shared" si="472"/>
        <v>0</v>
      </c>
      <c r="P298" s="73">
        <f t="shared" si="472"/>
        <v>0</v>
      </c>
      <c r="Q298" s="73">
        <f t="shared" si="472"/>
        <v>0</v>
      </c>
      <c r="R298" s="73">
        <f t="shared" si="472"/>
        <v>0</v>
      </c>
      <c r="S298" s="73">
        <f t="shared" si="472"/>
        <v>102</v>
      </c>
      <c r="T298" s="73">
        <f t="shared" si="472"/>
        <v>0</v>
      </c>
      <c r="U298" s="73">
        <f t="shared" si="472"/>
        <v>1248</v>
      </c>
      <c r="V298" s="73">
        <f t="shared" si="472"/>
        <v>0</v>
      </c>
      <c r="W298" s="73">
        <f t="shared" si="472"/>
        <v>0</v>
      </c>
      <c r="X298" s="73">
        <f t="shared" si="472"/>
        <v>0</v>
      </c>
      <c r="Y298" s="71"/>
    </row>
    <row r="299" spans="1:25" s="79" customFormat="1" ht="42" customHeight="1">
      <c r="A299" s="76">
        <v>1</v>
      </c>
      <c r="B299" s="77" t="s">
        <v>209</v>
      </c>
      <c r="C299" s="78" t="s">
        <v>210</v>
      </c>
      <c r="D299" s="59">
        <f>D300</f>
        <v>1248</v>
      </c>
      <c r="E299" s="59">
        <f t="shared" ref="E299:X300" si="473">E300</f>
        <v>0</v>
      </c>
      <c r="F299" s="60">
        <f t="shared" si="473"/>
        <v>0</v>
      </c>
      <c r="G299" s="59">
        <f t="shared" si="473"/>
        <v>0</v>
      </c>
      <c r="H299" s="59">
        <f t="shared" si="473"/>
        <v>0</v>
      </c>
      <c r="I299" s="59">
        <f t="shared" si="473"/>
        <v>0</v>
      </c>
      <c r="J299" s="59">
        <f t="shared" si="473"/>
        <v>0</v>
      </c>
      <c r="K299" s="59">
        <f t="shared" si="473"/>
        <v>0</v>
      </c>
      <c r="L299" s="59">
        <f t="shared" si="473"/>
        <v>0</v>
      </c>
      <c r="M299" s="59">
        <f t="shared" si="473"/>
        <v>0</v>
      </c>
      <c r="N299" s="59">
        <f t="shared" si="473"/>
        <v>0</v>
      </c>
      <c r="O299" s="59">
        <f t="shared" si="473"/>
        <v>0</v>
      </c>
      <c r="P299" s="59">
        <f t="shared" si="473"/>
        <v>0</v>
      </c>
      <c r="Q299" s="59">
        <f t="shared" si="473"/>
        <v>0</v>
      </c>
      <c r="R299" s="59">
        <f t="shared" si="473"/>
        <v>0</v>
      </c>
      <c r="S299" s="59">
        <f t="shared" si="473"/>
        <v>0</v>
      </c>
      <c r="T299" s="59">
        <f t="shared" si="473"/>
        <v>0</v>
      </c>
      <c r="U299" s="59">
        <f t="shared" si="473"/>
        <v>1248</v>
      </c>
      <c r="V299" s="59">
        <f t="shared" si="473"/>
        <v>0</v>
      </c>
      <c r="W299" s="59">
        <f t="shared" si="473"/>
        <v>0</v>
      </c>
      <c r="X299" s="59">
        <f t="shared" si="473"/>
        <v>0</v>
      </c>
      <c r="Y299" s="76"/>
    </row>
    <row r="300" spans="1:25" s="3" customFormat="1" ht="43.5" customHeight="1">
      <c r="A300" s="82"/>
      <c r="B300" s="83" t="s">
        <v>265</v>
      </c>
      <c r="C300" s="84"/>
      <c r="D300" s="43">
        <f>D301</f>
        <v>1248</v>
      </c>
      <c r="E300" s="43">
        <f t="shared" si="473"/>
        <v>0</v>
      </c>
      <c r="F300" s="90">
        <f t="shared" si="473"/>
        <v>0</v>
      </c>
      <c r="G300" s="43">
        <f t="shared" si="473"/>
        <v>0</v>
      </c>
      <c r="H300" s="43">
        <f t="shared" si="473"/>
        <v>0</v>
      </c>
      <c r="I300" s="43">
        <f t="shared" si="473"/>
        <v>0</v>
      </c>
      <c r="J300" s="43">
        <f t="shared" si="473"/>
        <v>0</v>
      </c>
      <c r="K300" s="43">
        <f t="shared" si="473"/>
        <v>0</v>
      </c>
      <c r="L300" s="43">
        <f t="shared" si="473"/>
        <v>0</v>
      </c>
      <c r="M300" s="43">
        <f t="shared" si="473"/>
        <v>0</v>
      </c>
      <c r="N300" s="43">
        <f t="shared" si="473"/>
        <v>0</v>
      </c>
      <c r="O300" s="43">
        <f t="shared" si="473"/>
        <v>0</v>
      </c>
      <c r="P300" s="43">
        <f t="shared" si="473"/>
        <v>0</v>
      </c>
      <c r="Q300" s="43">
        <f t="shared" si="473"/>
        <v>0</v>
      </c>
      <c r="R300" s="43">
        <f t="shared" si="473"/>
        <v>0</v>
      </c>
      <c r="S300" s="43">
        <f t="shared" si="473"/>
        <v>0</v>
      </c>
      <c r="T300" s="43">
        <f t="shared" si="473"/>
        <v>0</v>
      </c>
      <c r="U300" s="43">
        <f t="shared" si="473"/>
        <v>1248</v>
      </c>
      <c r="V300" s="43">
        <f t="shared" si="473"/>
        <v>0</v>
      </c>
      <c r="W300" s="43">
        <f t="shared" si="473"/>
        <v>0</v>
      </c>
      <c r="X300" s="43">
        <f t="shared" si="473"/>
        <v>0</v>
      </c>
      <c r="Y300" s="82"/>
    </row>
    <row r="301" spans="1:25" s="104" customFormat="1" ht="54.75" customHeight="1">
      <c r="A301" s="101"/>
      <c r="B301" s="102" t="s">
        <v>212</v>
      </c>
      <c r="C301" s="103"/>
      <c r="D301" s="93">
        <f>E301+J301+N301+O301+SUM(R301:V301)</f>
        <v>1248</v>
      </c>
      <c r="E301" s="94">
        <f>SUM(F301:I301)</f>
        <v>0</v>
      </c>
      <c r="F301" s="107"/>
      <c r="G301" s="106"/>
      <c r="H301" s="106"/>
      <c r="I301" s="106"/>
      <c r="J301" s="94">
        <f t="shared" ref="J301" si="474">SUM(K301:M301)</f>
        <v>0</v>
      </c>
      <c r="K301" s="106"/>
      <c r="L301" s="106"/>
      <c r="M301" s="106"/>
      <c r="N301" s="106"/>
      <c r="O301" s="94">
        <f t="shared" ref="O301" si="475">SUM(P301:Q301)</f>
        <v>0</v>
      </c>
      <c r="P301" s="106"/>
      <c r="Q301" s="106"/>
      <c r="R301" s="106"/>
      <c r="S301" s="106"/>
      <c r="T301" s="106"/>
      <c r="U301" s="106">
        <v>1248</v>
      </c>
      <c r="V301" s="94">
        <f t="shared" ref="V301" si="476">SUM(W301:X301)</f>
        <v>0</v>
      </c>
      <c r="W301" s="106">
        <f>ROUND(S301*15%,-0.1)</f>
        <v>0</v>
      </c>
      <c r="X301" s="106">
        <f>ROUND(T301*15%,-0.1)</f>
        <v>0</v>
      </c>
      <c r="Y301" s="101"/>
    </row>
    <row r="302" spans="1:25" s="79" customFormat="1" ht="52.5" customHeight="1">
      <c r="A302" s="76">
        <v>2</v>
      </c>
      <c r="B302" s="77" t="s">
        <v>213</v>
      </c>
      <c r="C302" s="78" t="s">
        <v>214</v>
      </c>
      <c r="D302" s="59">
        <f>D303</f>
        <v>112</v>
      </c>
      <c r="E302" s="59">
        <f t="shared" ref="E302:X303" si="477">E303</f>
        <v>0</v>
      </c>
      <c r="F302" s="60">
        <f t="shared" si="477"/>
        <v>0</v>
      </c>
      <c r="G302" s="59">
        <f t="shared" si="477"/>
        <v>0</v>
      </c>
      <c r="H302" s="59">
        <f t="shared" si="477"/>
        <v>0</v>
      </c>
      <c r="I302" s="59">
        <f t="shared" si="477"/>
        <v>0</v>
      </c>
      <c r="J302" s="59">
        <f t="shared" si="477"/>
        <v>10</v>
      </c>
      <c r="K302" s="59">
        <f t="shared" si="477"/>
        <v>0</v>
      </c>
      <c r="L302" s="59">
        <f t="shared" si="477"/>
        <v>0</v>
      </c>
      <c r="M302" s="59">
        <f t="shared" si="477"/>
        <v>10</v>
      </c>
      <c r="N302" s="59">
        <f t="shared" si="477"/>
        <v>0</v>
      </c>
      <c r="O302" s="59">
        <f t="shared" si="477"/>
        <v>0</v>
      </c>
      <c r="P302" s="59">
        <f t="shared" si="477"/>
        <v>0</v>
      </c>
      <c r="Q302" s="59">
        <f t="shared" si="477"/>
        <v>0</v>
      </c>
      <c r="R302" s="59">
        <f t="shared" si="477"/>
        <v>0</v>
      </c>
      <c r="S302" s="59">
        <f t="shared" si="477"/>
        <v>102</v>
      </c>
      <c r="T302" s="59">
        <f t="shared" si="477"/>
        <v>0</v>
      </c>
      <c r="U302" s="59">
        <f t="shared" si="477"/>
        <v>0</v>
      </c>
      <c r="V302" s="59">
        <f t="shared" si="477"/>
        <v>0</v>
      </c>
      <c r="W302" s="59">
        <f t="shared" si="477"/>
        <v>0</v>
      </c>
      <c r="X302" s="59">
        <f t="shared" si="477"/>
        <v>0</v>
      </c>
      <c r="Y302" s="76"/>
    </row>
    <row r="303" spans="1:25" s="3" customFormat="1" ht="42.75" customHeight="1">
      <c r="A303" s="82"/>
      <c r="B303" s="83" t="s">
        <v>215</v>
      </c>
      <c r="C303" s="84"/>
      <c r="D303" s="43">
        <f>D304</f>
        <v>112</v>
      </c>
      <c r="E303" s="43">
        <f t="shared" si="477"/>
        <v>0</v>
      </c>
      <c r="F303" s="90">
        <f t="shared" si="477"/>
        <v>0</v>
      </c>
      <c r="G303" s="43">
        <f t="shared" si="477"/>
        <v>0</v>
      </c>
      <c r="H303" s="43">
        <f t="shared" si="477"/>
        <v>0</v>
      </c>
      <c r="I303" s="43">
        <f t="shared" si="477"/>
        <v>0</v>
      </c>
      <c r="J303" s="43">
        <f t="shared" si="477"/>
        <v>10</v>
      </c>
      <c r="K303" s="43">
        <f t="shared" si="477"/>
        <v>0</v>
      </c>
      <c r="L303" s="43">
        <f t="shared" si="477"/>
        <v>0</v>
      </c>
      <c r="M303" s="43">
        <f t="shared" si="477"/>
        <v>10</v>
      </c>
      <c r="N303" s="43">
        <f t="shared" si="477"/>
        <v>0</v>
      </c>
      <c r="O303" s="43">
        <f t="shared" si="477"/>
        <v>0</v>
      </c>
      <c r="P303" s="43">
        <f t="shared" si="477"/>
        <v>0</v>
      </c>
      <c r="Q303" s="43">
        <f t="shared" si="477"/>
        <v>0</v>
      </c>
      <c r="R303" s="43">
        <f t="shared" si="477"/>
        <v>0</v>
      </c>
      <c r="S303" s="43">
        <f t="shared" si="477"/>
        <v>102</v>
      </c>
      <c r="T303" s="43">
        <f t="shared" si="477"/>
        <v>0</v>
      </c>
      <c r="U303" s="43">
        <f t="shared" si="477"/>
        <v>0</v>
      </c>
      <c r="V303" s="43">
        <f t="shared" si="477"/>
        <v>0</v>
      </c>
      <c r="W303" s="43">
        <f t="shared" si="477"/>
        <v>0</v>
      </c>
      <c r="X303" s="43">
        <f t="shared" si="477"/>
        <v>0</v>
      </c>
      <c r="Y303" s="82"/>
    </row>
    <row r="304" spans="1:25" s="104" customFormat="1" ht="62.25" customHeight="1">
      <c r="A304" s="101"/>
      <c r="B304" s="102" t="s">
        <v>216</v>
      </c>
      <c r="C304" s="103"/>
      <c r="D304" s="93">
        <f>E304+J304+N304+O304+SUM(R304:V304)</f>
        <v>112</v>
      </c>
      <c r="E304" s="94">
        <f>SUM(F304:I304)</f>
        <v>0</v>
      </c>
      <c r="F304" s="107"/>
      <c r="G304" s="106"/>
      <c r="H304" s="106"/>
      <c r="I304" s="106"/>
      <c r="J304" s="94">
        <f t="shared" ref="J304" si="478">SUM(K304:M304)</f>
        <v>10</v>
      </c>
      <c r="K304" s="106"/>
      <c r="L304" s="106"/>
      <c r="M304" s="106">
        <v>10</v>
      </c>
      <c r="N304" s="106"/>
      <c r="O304" s="94">
        <f t="shared" ref="O304" si="479">SUM(P304:Q304)</f>
        <v>0</v>
      </c>
      <c r="P304" s="106"/>
      <c r="Q304" s="106"/>
      <c r="R304" s="106"/>
      <c r="S304" s="106">
        <v>102</v>
      </c>
      <c r="T304" s="106"/>
      <c r="U304" s="106"/>
      <c r="V304" s="94">
        <f t="shared" ref="V304" si="480">SUM(W304:X304)</f>
        <v>0</v>
      </c>
      <c r="W304" s="106"/>
      <c r="X304" s="106"/>
      <c r="Y304" s="101"/>
    </row>
    <row r="305" spans="1:25" s="32" customFormat="1" ht="24" customHeight="1">
      <c r="A305" s="31" t="s">
        <v>266</v>
      </c>
      <c r="B305" s="31" t="s">
        <v>267</v>
      </c>
      <c r="C305" s="28"/>
      <c r="D305" s="29">
        <f>D306</f>
        <v>233</v>
      </c>
      <c r="E305" s="29">
        <f t="shared" ref="E305:X307" si="481">E306</f>
        <v>0</v>
      </c>
      <c r="F305" s="30">
        <f t="shared" si="481"/>
        <v>0</v>
      </c>
      <c r="G305" s="29">
        <f t="shared" si="481"/>
        <v>0</v>
      </c>
      <c r="H305" s="29">
        <f t="shared" si="481"/>
        <v>0</v>
      </c>
      <c r="I305" s="29">
        <f t="shared" si="481"/>
        <v>0</v>
      </c>
      <c r="J305" s="29">
        <f t="shared" si="481"/>
        <v>0</v>
      </c>
      <c r="K305" s="29">
        <f t="shared" si="481"/>
        <v>0</v>
      </c>
      <c r="L305" s="29">
        <f t="shared" si="481"/>
        <v>0</v>
      </c>
      <c r="M305" s="29">
        <f t="shared" si="481"/>
        <v>0</v>
      </c>
      <c r="N305" s="29">
        <f t="shared" si="481"/>
        <v>0</v>
      </c>
      <c r="O305" s="29">
        <f t="shared" si="481"/>
        <v>0</v>
      </c>
      <c r="P305" s="29">
        <f t="shared" si="481"/>
        <v>0</v>
      </c>
      <c r="Q305" s="29">
        <f t="shared" si="481"/>
        <v>0</v>
      </c>
      <c r="R305" s="29">
        <f t="shared" si="481"/>
        <v>0</v>
      </c>
      <c r="S305" s="29">
        <f t="shared" si="481"/>
        <v>0</v>
      </c>
      <c r="T305" s="29">
        <f t="shared" si="481"/>
        <v>233</v>
      </c>
      <c r="U305" s="29">
        <f t="shared" si="481"/>
        <v>0</v>
      </c>
      <c r="V305" s="29">
        <f t="shared" si="481"/>
        <v>0</v>
      </c>
      <c r="W305" s="29">
        <f t="shared" si="481"/>
        <v>0</v>
      </c>
      <c r="X305" s="29">
        <f t="shared" si="481"/>
        <v>0</v>
      </c>
      <c r="Y305" s="31"/>
    </row>
    <row r="306" spans="1:25" s="75" customFormat="1" ht="33.75" customHeight="1">
      <c r="A306" s="71">
        <v>1</v>
      </c>
      <c r="B306" s="71" t="s">
        <v>223</v>
      </c>
      <c r="C306" s="72" t="s">
        <v>176</v>
      </c>
      <c r="D306" s="73">
        <f>D307</f>
        <v>233</v>
      </c>
      <c r="E306" s="73">
        <f t="shared" si="481"/>
        <v>0</v>
      </c>
      <c r="F306" s="74">
        <f t="shared" si="481"/>
        <v>0</v>
      </c>
      <c r="G306" s="73">
        <f t="shared" si="481"/>
        <v>0</v>
      </c>
      <c r="H306" s="73">
        <f t="shared" si="481"/>
        <v>0</v>
      </c>
      <c r="I306" s="73">
        <f t="shared" si="481"/>
        <v>0</v>
      </c>
      <c r="J306" s="73">
        <f t="shared" si="481"/>
        <v>0</v>
      </c>
      <c r="K306" s="73">
        <f t="shared" si="481"/>
        <v>0</v>
      </c>
      <c r="L306" s="73">
        <f t="shared" si="481"/>
        <v>0</v>
      </c>
      <c r="M306" s="73">
        <f t="shared" si="481"/>
        <v>0</v>
      </c>
      <c r="N306" s="73">
        <f t="shared" si="481"/>
        <v>0</v>
      </c>
      <c r="O306" s="73">
        <f t="shared" si="481"/>
        <v>0</v>
      </c>
      <c r="P306" s="73">
        <f t="shared" si="481"/>
        <v>0</v>
      </c>
      <c r="Q306" s="73">
        <f t="shared" si="481"/>
        <v>0</v>
      </c>
      <c r="R306" s="73">
        <f t="shared" si="481"/>
        <v>0</v>
      </c>
      <c r="S306" s="73">
        <f t="shared" si="481"/>
        <v>0</v>
      </c>
      <c r="T306" s="73">
        <f t="shared" si="481"/>
        <v>233</v>
      </c>
      <c r="U306" s="73">
        <f t="shared" si="481"/>
        <v>0</v>
      </c>
      <c r="V306" s="73">
        <f t="shared" si="481"/>
        <v>0</v>
      </c>
      <c r="W306" s="73">
        <f t="shared" si="481"/>
        <v>0</v>
      </c>
      <c r="X306" s="73">
        <f t="shared" si="481"/>
        <v>0</v>
      </c>
      <c r="Y306" s="71"/>
    </row>
    <row r="307" spans="1:25" s="79" customFormat="1" ht="75" customHeight="1">
      <c r="A307" s="76"/>
      <c r="B307" s="77" t="s">
        <v>191</v>
      </c>
      <c r="C307" s="78" t="s">
        <v>192</v>
      </c>
      <c r="D307" s="59">
        <f>D308</f>
        <v>233</v>
      </c>
      <c r="E307" s="59">
        <f t="shared" si="481"/>
        <v>0</v>
      </c>
      <c r="F307" s="60">
        <f t="shared" si="481"/>
        <v>0</v>
      </c>
      <c r="G307" s="59">
        <f t="shared" si="481"/>
        <v>0</v>
      </c>
      <c r="H307" s="59">
        <f t="shared" si="481"/>
        <v>0</v>
      </c>
      <c r="I307" s="59">
        <f t="shared" si="481"/>
        <v>0</v>
      </c>
      <c r="J307" s="59">
        <f t="shared" si="481"/>
        <v>0</v>
      </c>
      <c r="K307" s="59">
        <f t="shared" si="481"/>
        <v>0</v>
      </c>
      <c r="L307" s="59">
        <f t="shared" si="481"/>
        <v>0</v>
      </c>
      <c r="M307" s="59">
        <f t="shared" si="481"/>
        <v>0</v>
      </c>
      <c r="N307" s="59">
        <f t="shared" si="481"/>
        <v>0</v>
      </c>
      <c r="O307" s="59">
        <f t="shared" si="481"/>
        <v>0</v>
      </c>
      <c r="P307" s="59">
        <f t="shared" si="481"/>
        <v>0</v>
      </c>
      <c r="Q307" s="59">
        <f t="shared" si="481"/>
        <v>0</v>
      </c>
      <c r="R307" s="59">
        <f t="shared" si="481"/>
        <v>0</v>
      </c>
      <c r="S307" s="59">
        <f t="shared" si="481"/>
        <v>0</v>
      </c>
      <c r="T307" s="59">
        <f t="shared" si="481"/>
        <v>233</v>
      </c>
      <c r="U307" s="59">
        <f t="shared" si="481"/>
        <v>0</v>
      </c>
      <c r="V307" s="59">
        <f t="shared" si="481"/>
        <v>0</v>
      </c>
      <c r="W307" s="59">
        <f t="shared" si="481"/>
        <v>0</v>
      </c>
      <c r="X307" s="59">
        <f t="shared" si="481"/>
        <v>0</v>
      </c>
      <c r="Y307" s="76"/>
    </row>
    <row r="308" spans="1:25" s="99" customFormat="1" ht="52.5" customHeight="1">
      <c r="A308" s="97"/>
      <c r="B308" s="42" t="s">
        <v>234</v>
      </c>
      <c r="C308" s="98"/>
      <c r="D308" s="43">
        <f>E308+J308+N308+O308+SUM(R308:V308)</f>
        <v>233</v>
      </c>
      <c r="E308" s="44">
        <f>SUM(F308:I308)</f>
        <v>0</v>
      </c>
      <c r="F308" s="47"/>
      <c r="G308" s="48"/>
      <c r="H308" s="48"/>
      <c r="I308" s="48"/>
      <c r="J308" s="44">
        <f t="shared" ref="J308" si="482">SUM(K308:M308)</f>
        <v>0</v>
      </c>
      <c r="K308" s="48"/>
      <c r="L308" s="48"/>
      <c r="M308" s="48"/>
      <c r="N308" s="48"/>
      <c r="O308" s="44">
        <f t="shared" ref="O308" si="483">SUM(P308:Q308)</f>
        <v>0</v>
      </c>
      <c r="P308" s="48"/>
      <c r="Q308" s="48"/>
      <c r="R308" s="48"/>
      <c r="S308" s="48"/>
      <c r="T308" s="48">
        <v>233</v>
      </c>
      <c r="U308" s="48"/>
      <c r="V308" s="44">
        <f t="shared" ref="V308" si="484">SUM(W308:X308)</f>
        <v>0</v>
      </c>
      <c r="W308" s="48"/>
      <c r="X308" s="48"/>
      <c r="Y308" s="97"/>
    </row>
    <row r="309" spans="1:25" s="32" customFormat="1" ht="20.25" customHeight="1">
      <c r="A309" s="31" t="s">
        <v>268</v>
      </c>
      <c r="B309" s="31" t="s">
        <v>269</v>
      </c>
      <c r="C309" s="28"/>
      <c r="D309" s="29">
        <f>D310</f>
        <v>322</v>
      </c>
      <c r="E309" s="29">
        <f t="shared" ref="E309:X309" si="485">E310</f>
        <v>122</v>
      </c>
      <c r="F309" s="30">
        <f t="shared" si="485"/>
        <v>0</v>
      </c>
      <c r="G309" s="29">
        <f t="shared" si="485"/>
        <v>0</v>
      </c>
      <c r="H309" s="29">
        <f t="shared" si="485"/>
        <v>0</v>
      </c>
      <c r="I309" s="29">
        <f t="shared" si="485"/>
        <v>122</v>
      </c>
      <c r="J309" s="29">
        <f t="shared" si="485"/>
        <v>200</v>
      </c>
      <c r="K309" s="29">
        <f t="shared" si="485"/>
        <v>200</v>
      </c>
      <c r="L309" s="29">
        <f t="shared" si="485"/>
        <v>0</v>
      </c>
      <c r="M309" s="29">
        <f t="shared" si="485"/>
        <v>0</v>
      </c>
      <c r="N309" s="29">
        <f t="shared" si="485"/>
        <v>0</v>
      </c>
      <c r="O309" s="29">
        <f t="shared" si="485"/>
        <v>0</v>
      </c>
      <c r="P309" s="29">
        <f t="shared" si="485"/>
        <v>0</v>
      </c>
      <c r="Q309" s="29">
        <f t="shared" si="485"/>
        <v>0</v>
      </c>
      <c r="R309" s="29">
        <f t="shared" si="485"/>
        <v>0</v>
      </c>
      <c r="S309" s="29">
        <f t="shared" si="485"/>
        <v>0</v>
      </c>
      <c r="T309" s="29">
        <f t="shared" si="485"/>
        <v>0</v>
      </c>
      <c r="U309" s="29">
        <f t="shared" si="485"/>
        <v>0</v>
      </c>
      <c r="V309" s="29">
        <f t="shared" si="485"/>
        <v>0</v>
      </c>
      <c r="W309" s="29">
        <f t="shared" si="485"/>
        <v>0</v>
      </c>
      <c r="X309" s="29">
        <f t="shared" si="485"/>
        <v>0</v>
      </c>
      <c r="Y309" s="31"/>
    </row>
    <row r="310" spans="1:25" s="75" customFormat="1" ht="20.25" customHeight="1">
      <c r="A310" s="71"/>
      <c r="B310" s="71" t="s">
        <v>223</v>
      </c>
      <c r="C310" s="72" t="s">
        <v>176</v>
      </c>
      <c r="D310" s="73">
        <f>D311+D314</f>
        <v>322</v>
      </c>
      <c r="E310" s="73">
        <f t="shared" ref="E310:X310" si="486">E311+E314</f>
        <v>122</v>
      </c>
      <c r="F310" s="74">
        <f t="shared" si="486"/>
        <v>0</v>
      </c>
      <c r="G310" s="73">
        <f t="shared" si="486"/>
        <v>0</v>
      </c>
      <c r="H310" s="73">
        <f t="shared" si="486"/>
        <v>0</v>
      </c>
      <c r="I310" s="73">
        <f t="shared" si="486"/>
        <v>122</v>
      </c>
      <c r="J310" s="73">
        <f t="shared" si="486"/>
        <v>200</v>
      </c>
      <c r="K310" s="73">
        <f t="shared" si="486"/>
        <v>200</v>
      </c>
      <c r="L310" s="73">
        <f t="shared" si="486"/>
        <v>0</v>
      </c>
      <c r="M310" s="73">
        <f t="shared" si="486"/>
        <v>0</v>
      </c>
      <c r="N310" s="73">
        <f t="shared" si="486"/>
        <v>0</v>
      </c>
      <c r="O310" s="73">
        <f t="shared" si="486"/>
        <v>0</v>
      </c>
      <c r="P310" s="73">
        <f t="shared" si="486"/>
        <v>0</v>
      </c>
      <c r="Q310" s="73">
        <f t="shared" si="486"/>
        <v>0</v>
      </c>
      <c r="R310" s="73">
        <f t="shared" si="486"/>
        <v>0</v>
      </c>
      <c r="S310" s="73">
        <f t="shared" si="486"/>
        <v>0</v>
      </c>
      <c r="T310" s="73">
        <f t="shared" si="486"/>
        <v>0</v>
      </c>
      <c r="U310" s="73">
        <f t="shared" si="486"/>
        <v>0</v>
      </c>
      <c r="V310" s="73">
        <f t="shared" si="486"/>
        <v>0</v>
      </c>
      <c r="W310" s="73">
        <f t="shared" si="486"/>
        <v>0</v>
      </c>
      <c r="X310" s="73">
        <f t="shared" si="486"/>
        <v>0</v>
      </c>
      <c r="Y310" s="71"/>
    </row>
    <row r="311" spans="1:25" s="79" customFormat="1" ht="99.75" customHeight="1">
      <c r="A311" s="76">
        <v>1</v>
      </c>
      <c r="B311" s="77" t="s">
        <v>179</v>
      </c>
      <c r="C311" s="78" t="s">
        <v>180</v>
      </c>
      <c r="D311" s="59">
        <f>SUM(D312:D313)</f>
        <v>200</v>
      </c>
      <c r="E311" s="59">
        <f t="shared" ref="E311:X311" si="487">SUM(E312:E313)</f>
        <v>0</v>
      </c>
      <c r="F311" s="60">
        <f t="shared" si="487"/>
        <v>0</v>
      </c>
      <c r="G311" s="59">
        <f t="shared" si="487"/>
        <v>0</v>
      </c>
      <c r="H311" s="59">
        <f t="shared" si="487"/>
        <v>0</v>
      </c>
      <c r="I311" s="59">
        <f t="shared" si="487"/>
        <v>0</v>
      </c>
      <c r="J311" s="59">
        <f t="shared" si="487"/>
        <v>200</v>
      </c>
      <c r="K311" s="59">
        <f t="shared" si="487"/>
        <v>200</v>
      </c>
      <c r="L311" s="59">
        <f t="shared" si="487"/>
        <v>0</v>
      </c>
      <c r="M311" s="59">
        <f t="shared" si="487"/>
        <v>0</v>
      </c>
      <c r="N311" s="59">
        <f t="shared" si="487"/>
        <v>0</v>
      </c>
      <c r="O311" s="59">
        <f t="shared" si="487"/>
        <v>0</v>
      </c>
      <c r="P311" s="59">
        <f t="shared" si="487"/>
        <v>0</v>
      </c>
      <c r="Q311" s="59">
        <f t="shared" si="487"/>
        <v>0</v>
      </c>
      <c r="R311" s="59">
        <f t="shared" si="487"/>
        <v>0</v>
      </c>
      <c r="S311" s="59">
        <f t="shared" si="487"/>
        <v>0</v>
      </c>
      <c r="T311" s="59">
        <f t="shared" si="487"/>
        <v>0</v>
      </c>
      <c r="U311" s="59">
        <f t="shared" si="487"/>
        <v>0</v>
      </c>
      <c r="V311" s="59">
        <f t="shared" si="487"/>
        <v>0</v>
      </c>
      <c r="W311" s="59">
        <f t="shared" si="487"/>
        <v>0</v>
      </c>
      <c r="X311" s="59">
        <f t="shared" si="487"/>
        <v>0</v>
      </c>
      <c r="Y311" s="76"/>
    </row>
    <row r="312" spans="1:25" s="3" customFormat="1" ht="63">
      <c r="A312" s="80"/>
      <c r="B312" s="42" t="s">
        <v>270</v>
      </c>
      <c r="C312" s="81"/>
      <c r="D312" s="43">
        <f t="shared" ref="D312:D313" si="488">E312+J312+N312+O312+SUM(R312:V312)</f>
        <v>200</v>
      </c>
      <c r="E312" s="44">
        <f t="shared" ref="E312:E313" si="489">SUM(F312:I312)</f>
        <v>0</v>
      </c>
      <c r="F312" s="47"/>
      <c r="G312" s="48"/>
      <c r="H312" s="48"/>
      <c r="I312" s="48"/>
      <c r="J312" s="44">
        <f t="shared" ref="J312:J313" si="490">SUM(K312:M312)</f>
        <v>200</v>
      </c>
      <c r="K312" s="48">
        <v>200</v>
      </c>
      <c r="L312" s="48"/>
      <c r="M312" s="48"/>
      <c r="N312" s="48"/>
      <c r="O312" s="44">
        <f t="shared" ref="O312:O313" si="491">SUM(P312:Q312)</f>
        <v>0</v>
      </c>
      <c r="P312" s="48"/>
      <c r="Q312" s="48"/>
      <c r="R312" s="48"/>
      <c r="S312" s="48"/>
      <c r="T312" s="48"/>
      <c r="U312" s="48"/>
      <c r="V312" s="44">
        <f t="shared" ref="V312:V313" si="492">SUM(W312:X312)</f>
        <v>0</v>
      </c>
      <c r="W312" s="48"/>
      <c r="X312" s="48"/>
      <c r="Y312" s="83" t="s">
        <v>271</v>
      </c>
    </row>
    <row r="313" spans="1:25" s="3" customFormat="1" ht="15.75" hidden="1">
      <c r="A313" s="80"/>
      <c r="B313" s="42"/>
      <c r="C313" s="81"/>
      <c r="D313" s="43">
        <f t="shared" si="488"/>
        <v>0</v>
      </c>
      <c r="E313" s="44">
        <f t="shared" si="489"/>
        <v>0</v>
      </c>
      <c r="F313" s="47"/>
      <c r="G313" s="48"/>
      <c r="H313" s="48"/>
      <c r="I313" s="48"/>
      <c r="J313" s="44">
        <f t="shared" si="490"/>
        <v>0</v>
      </c>
      <c r="K313" s="48"/>
      <c r="L313" s="48"/>
      <c r="M313" s="48"/>
      <c r="N313" s="48"/>
      <c r="O313" s="44">
        <f t="shared" si="491"/>
        <v>0</v>
      </c>
      <c r="P313" s="48"/>
      <c r="Q313" s="48"/>
      <c r="R313" s="48"/>
      <c r="S313" s="48"/>
      <c r="T313" s="48"/>
      <c r="U313" s="48"/>
      <c r="V313" s="44">
        <f t="shared" si="492"/>
        <v>0</v>
      </c>
      <c r="W313" s="48"/>
      <c r="X313" s="48"/>
      <c r="Y313" s="80"/>
    </row>
    <row r="314" spans="1:25" s="79" customFormat="1" ht="75">
      <c r="A314" s="76">
        <v>2</v>
      </c>
      <c r="B314" s="77" t="s">
        <v>191</v>
      </c>
      <c r="C314" s="78" t="s">
        <v>192</v>
      </c>
      <c r="D314" s="59">
        <f>SUM(D315:D316)</f>
        <v>122</v>
      </c>
      <c r="E314" s="59">
        <f t="shared" ref="E314:X314" si="493">SUM(E315:E316)</f>
        <v>122</v>
      </c>
      <c r="F314" s="60">
        <f t="shared" si="493"/>
        <v>0</v>
      </c>
      <c r="G314" s="59">
        <f t="shared" si="493"/>
        <v>0</v>
      </c>
      <c r="H314" s="59">
        <f t="shared" si="493"/>
        <v>0</v>
      </c>
      <c r="I314" s="59">
        <f t="shared" si="493"/>
        <v>122</v>
      </c>
      <c r="J314" s="59">
        <f t="shared" si="493"/>
        <v>0</v>
      </c>
      <c r="K314" s="59">
        <f t="shared" si="493"/>
        <v>0</v>
      </c>
      <c r="L314" s="59">
        <f t="shared" si="493"/>
        <v>0</v>
      </c>
      <c r="M314" s="59">
        <f t="shared" si="493"/>
        <v>0</v>
      </c>
      <c r="N314" s="59">
        <f t="shared" si="493"/>
        <v>0</v>
      </c>
      <c r="O314" s="59">
        <f t="shared" si="493"/>
        <v>0</v>
      </c>
      <c r="P314" s="59">
        <f t="shared" si="493"/>
        <v>0</v>
      </c>
      <c r="Q314" s="59">
        <f t="shared" si="493"/>
        <v>0</v>
      </c>
      <c r="R314" s="59">
        <f t="shared" si="493"/>
        <v>0</v>
      </c>
      <c r="S314" s="59">
        <f t="shared" si="493"/>
        <v>0</v>
      </c>
      <c r="T314" s="59">
        <f t="shared" si="493"/>
        <v>0</v>
      </c>
      <c r="U314" s="59">
        <f t="shared" si="493"/>
        <v>0</v>
      </c>
      <c r="V314" s="59">
        <f t="shared" si="493"/>
        <v>0</v>
      </c>
      <c r="W314" s="59">
        <f t="shared" si="493"/>
        <v>0</v>
      </c>
      <c r="X314" s="59">
        <f t="shared" si="493"/>
        <v>0</v>
      </c>
      <c r="Y314" s="76"/>
    </row>
    <row r="315" spans="1:25" s="3" customFormat="1" ht="46.5" customHeight="1">
      <c r="A315" s="80"/>
      <c r="B315" s="42" t="s">
        <v>237</v>
      </c>
      <c r="C315" s="81"/>
      <c r="D315" s="43">
        <f t="shared" ref="D315:D316" si="494">E315+J315+N315+O315+SUM(R315:V315)</f>
        <v>10</v>
      </c>
      <c r="E315" s="44">
        <f t="shared" ref="E315:E316" si="495">SUM(F315:I315)</f>
        <v>10</v>
      </c>
      <c r="F315" s="47"/>
      <c r="G315" s="48"/>
      <c r="H315" s="48"/>
      <c r="I315" s="48">
        <v>10</v>
      </c>
      <c r="J315" s="44">
        <f t="shared" ref="J315:J316" si="496">SUM(K315:M315)</f>
        <v>0</v>
      </c>
      <c r="K315" s="48"/>
      <c r="L315" s="48"/>
      <c r="M315" s="48"/>
      <c r="N315" s="48"/>
      <c r="O315" s="44">
        <f t="shared" ref="O315:O316" si="497">SUM(P315:Q315)</f>
        <v>0</v>
      </c>
      <c r="P315" s="48"/>
      <c r="Q315" s="48"/>
      <c r="R315" s="48"/>
      <c r="S315" s="48"/>
      <c r="T315" s="48"/>
      <c r="U315" s="48"/>
      <c r="V315" s="44">
        <f t="shared" ref="V315:V316" si="498">SUM(W315:X315)</f>
        <v>0</v>
      </c>
      <c r="W315" s="48"/>
      <c r="X315" s="48"/>
      <c r="Y315" s="80"/>
    </row>
    <row r="316" spans="1:25" s="3" customFormat="1" ht="59.25" customHeight="1">
      <c r="A316" s="80"/>
      <c r="B316" s="42" t="s">
        <v>234</v>
      </c>
      <c r="C316" s="81"/>
      <c r="D316" s="43">
        <f t="shared" si="494"/>
        <v>112</v>
      </c>
      <c r="E316" s="44">
        <f t="shared" si="495"/>
        <v>112</v>
      </c>
      <c r="F316" s="47"/>
      <c r="G316" s="48"/>
      <c r="H316" s="48"/>
      <c r="I316" s="48">
        <v>112</v>
      </c>
      <c r="J316" s="44">
        <f t="shared" si="496"/>
        <v>0</v>
      </c>
      <c r="K316" s="48"/>
      <c r="L316" s="48"/>
      <c r="M316" s="48"/>
      <c r="N316" s="48"/>
      <c r="O316" s="44">
        <f t="shared" si="497"/>
        <v>0</v>
      </c>
      <c r="P316" s="48"/>
      <c r="Q316" s="48"/>
      <c r="R316" s="48"/>
      <c r="S316" s="48"/>
      <c r="T316" s="48"/>
      <c r="U316" s="48"/>
      <c r="V316" s="44">
        <f t="shared" si="498"/>
        <v>0</v>
      </c>
      <c r="W316" s="48"/>
      <c r="X316" s="48"/>
      <c r="Y316" s="80"/>
    </row>
    <row r="317" spans="1:25" s="32" customFormat="1" ht="26.25" customHeight="1">
      <c r="A317" s="31" t="s">
        <v>272</v>
      </c>
      <c r="B317" s="31" t="s">
        <v>273</v>
      </c>
      <c r="C317" s="28"/>
      <c r="D317" s="29">
        <f>D318</f>
        <v>200</v>
      </c>
      <c r="E317" s="29">
        <f t="shared" ref="E317:X318" si="499">E318</f>
        <v>20</v>
      </c>
      <c r="F317" s="30">
        <f t="shared" si="499"/>
        <v>0</v>
      </c>
      <c r="G317" s="29">
        <f t="shared" si="499"/>
        <v>20</v>
      </c>
      <c r="H317" s="29">
        <f t="shared" si="499"/>
        <v>0</v>
      </c>
      <c r="I317" s="29">
        <f t="shared" si="499"/>
        <v>0</v>
      </c>
      <c r="J317" s="29">
        <f t="shared" si="499"/>
        <v>0</v>
      </c>
      <c r="K317" s="29">
        <f t="shared" si="499"/>
        <v>0</v>
      </c>
      <c r="L317" s="29">
        <f t="shared" si="499"/>
        <v>0</v>
      </c>
      <c r="M317" s="29">
        <f t="shared" si="499"/>
        <v>0</v>
      </c>
      <c r="N317" s="29">
        <f t="shared" si="499"/>
        <v>0</v>
      </c>
      <c r="O317" s="29">
        <f t="shared" si="499"/>
        <v>0</v>
      </c>
      <c r="P317" s="29">
        <f t="shared" si="499"/>
        <v>0</v>
      </c>
      <c r="Q317" s="29">
        <f t="shared" si="499"/>
        <v>0</v>
      </c>
      <c r="R317" s="29">
        <f t="shared" si="499"/>
        <v>0</v>
      </c>
      <c r="S317" s="29">
        <f t="shared" si="499"/>
        <v>180</v>
      </c>
      <c r="T317" s="29">
        <f t="shared" si="499"/>
        <v>0</v>
      </c>
      <c r="U317" s="29">
        <f t="shared" si="499"/>
        <v>0</v>
      </c>
      <c r="V317" s="29">
        <f t="shared" si="499"/>
        <v>0</v>
      </c>
      <c r="W317" s="29">
        <f t="shared" si="499"/>
        <v>0</v>
      </c>
      <c r="X317" s="29">
        <f t="shared" si="499"/>
        <v>0</v>
      </c>
      <c r="Y317" s="31"/>
    </row>
    <row r="318" spans="1:25" s="75" customFormat="1" ht="26.25" customHeight="1">
      <c r="A318" s="71"/>
      <c r="B318" s="71" t="s">
        <v>223</v>
      </c>
      <c r="C318" s="72" t="s">
        <v>176</v>
      </c>
      <c r="D318" s="73">
        <f>D319</f>
        <v>200</v>
      </c>
      <c r="E318" s="73">
        <f t="shared" si="499"/>
        <v>20</v>
      </c>
      <c r="F318" s="74">
        <f t="shared" si="499"/>
        <v>0</v>
      </c>
      <c r="G318" s="73">
        <f t="shared" si="499"/>
        <v>20</v>
      </c>
      <c r="H318" s="73">
        <f t="shared" si="499"/>
        <v>0</v>
      </c>
      <c r="I318" s="73">
        <f t="shared" si="499"/>
        <v>0</v>
      </c>
      <c r="J318" s="73">
        <f t="shared" si="499"/>
        <v>0</v>
      </c>
      <c r="K318" s="73">
        <f t="shared" si="499"/>
        <v>0</v>
      </c>
      <c r="L318" s="73">
        <f t="shared" si="499"/>
        <v>0</v>
      </c>
      <c r="M318" s="73">
        <f t="shared" si="499"/>
        <v>0</v>
      </c>
      <c r="N318" s="73">
        <f t="shared" si="499"/>
        <v>0</v>
      </c>
      <c r="O318" s="73">
        <f t="shared" si="499"/>
        <v>0</v>
      </c>
      <c r="P318" s="73">
        <f t="shared" si="499"/>
        <v>0</v>
      </c>
      <c r="Q318" s="73">
        <f t="shared" si="499"/>
        <v>0</v>
      </c>
      <c r="R318" s="73">
        <f t="shared" si="499"/>
        <v>0</v>
      </c>
      <c r="S318" s="73">
        <f t="shared" si="499"/>
        <v>180</v>
      </c>
      <c r="T318" s="73">
        <f t="shared" si="499"/>
        <v>0</v>
      </c>
      <c r="U318" s="73">
        <f t="shared" si="499"/>
        <v>0</v>
      </c>
      <c r="V318" s="73">
        <f t="shared" si="499"/>
        <v>0</v>
      </c>
      <c r="W318" s="73">
        <f t="shared" si="499"/>
        <v>0</v>
      </c>
      <c r="X318" s="73">
        <f t="shared" si="499"/>
        <v>0</v>
      </c>
      <c r="Y318" s="71"/>
    </row>
    <row r="319" spans="1:25" s="79" customFormat="1" ht="75">
      <c r="A319" s="76"/>
      <c r="B319" s="77" t="s">
        <v>191</v>
      </c>
      <c r="C319" s="78" t="s">
        <v>192</v>
      </c>
      <c r="D319" s="59">
        <f>SUM(D320:D321)</f>
        <v>200</v>
      </c>
      <c r="E319" s="59">
        <f t="shared" ref="E319:X319" si="500">SUM(E320:E321)</f>
        <v>20</v>
      </c>
      <c r="F319" s="60">
        <f t="shared" si="500"/>
        <v>0</v>
      </c>
      <c r="G319" s="59">
        <f t="shared" si="500"/>
        <v>20</v>
      </c>
      <c r="H319" s="59">
        <f t="shared" si="500"/>
        <v>0</v>
      </c>
      <c r="I319" s="59">
        <f t="shared" si="500"/>
        <v>0</v>
      </c>
      <c r="J319" s="59">
        <f t="shared" si="500"/>
        <v>0</v>
      </c>
      <c r="K319" s="59">
        <f t="shared" si="500"/>
        <v>0</v>
      </c>
      <c r="L319" s="59">
        <f t="shared" si="500"/>
        <v>0</v>
      </c>
      <c r="M319" s="59">
        <f t="shared" si="500"/>
        <v>0</v>
      </c>
      <c r="N319" s="59">
        <f t="shared" si="500"/>
        <v>0</v>
      </c>
      <c r="O319" s="59">
        <f t="shared" si="500"/>
        <v>0</v>
      </c>
      <c r="P319" s="59">
        <f t="shared" si="500"/>
        <v>0</v>
      </c>
      <c r="Q319" s="59">
        <f t="shared" si="500"/>
        <v>0</v>
      </c>
      <c r="R319" s="59">
        <f t="shared" si="500"/>
        <v>0</v>
      </c>
      <c r="S319" s="59">
        <f t="shared" si="500"/>
        <v>180</v>
      </c>
      <c r="T319" s="59">
        <f t="shared" si="500"/>
        <v>0</v>
      </c>
      <c r="U319" s="59">
        <f t="shared" si="500"/>
        <v>0</v>
      </c>
      <c r="V319" s="59">
        <f t="shared" si="500"/>
        <v>0</v>
      </c>
      <c r="W319" s="59">
        <f t="shared" si="500"/>
        <v>0</v>
      </c>
      <c r="X319" s="59">
        <f t="shared" si="500"/>
        <v>0</v>
      </c>
      <c r="Y319" s="76"/>
    </row>
    <row r="320" spans="1:25" s="3" customFormat="1" ht="56.25" customHeight="1">
      <c r="A320" s="80"/>
      <c r="B320" s="42" t="s">
        <v>234</v>
      </c>
      <c r="C320" s="81"/>
      <c r="D320" s="43">
        <f t="shared" ref="D320:D321" si="501">E320+J320+N320+O320+SUM(R320:V320)</f>
        <v>200</v>
      </c>
      <c r="E320" s="44">
        <f>SUM(F320:I320)</f>
        <v>20</v>
      </c>
      <c r="F320" s="47"/>
      <c r="G320" s="48">
        <v>20</v>
      </c>
      <c r="H320" s="48"/>
      <c r="I320" s="48"/>
      <c r="J320" s="44">
        <f t="shared" ref="J320:J321" si="502">SUM(K320:M320)</f>
        <v>0</v>
      </c>
      <c r="K320" s="48"/>
      <c r="L320" s="48"/>
      <c r="M320" s="48"/>
      <c r="N320" s="48"/>
      <c r="O320" s="44">
        <f t="shared" ref="O320:O321" si="503">SUM(P320:Q320)</f>
        <v>0</v>
      </c>
      <c r="P320" s="48"/>
      <c r="Q320" s="48"/>
      <c r="R320" s="48"/>
      <c r="S320" s="48">
        <v>180</v>
      </c>
      <c r="T320" s="48"/>
      <c r="U320" s="48"/>
      <c r="V320" s="44">
        <f t="shared" ref="V320:V321" si="504">SUM(W320:X320)</f>
        <v>0</v>
      </c>
      <c r="W320" s="48"/>
      <c r="X320" s="48"/>
      <c r="Y320" s="80"/>
    </row>
    <row r="321" spans="1:25" s="3" customFormat="1" ht="15.75" hidden="1">
      <c r="A321" s="80"/>
      <c r="B321" s="42"/>
      <c r="C321" s="81"/>
      <c r="D321" s="43">
        <f t="shared" si="501"/>
        <v>0</v>
      </c>
      <c r="E321" s="44">
        <f t="shared" ref="E321" si="505">SUM(F321:I321)</f>
        <v>0</v>
      </c>
      <c r="F321" s="47"/>
      <c r="G321" s="48"/>
      <c r="H321" s="48"/>
      <c r="I321" s="48"/>
      <c r="J321" s="44">
        <f t="shared" si="502"/>
        <v>0</v>
      </c>
      <c r="K321" s="48"/>
      <c r="L321" s="48"/>
      <c r="M321" s="48"/>
      <c r="N321" s="48"/>
      <c r="O321" s="44">
        <f t="shared" si="503"/>
        <v>0</v>
      </c>
      <c r="P321" s="48"/>
      <c r="Q321" s="48"/>
      <c r="R321" s="48"/>
      <c r="S321" s="48"/>
      <c r="T321" s="48"/>
      <c r="U321" s="48"/>
      <c r="V321" s="44">
        <f t="shared" si="504"/>
        <v>0</v>
      </c>
      <c r="W321" s="48"/>
      <c r="X321" s="48"/>
      <c r="Y321" s="80"/>
    </row>
    <row r="322" spans="1:25" s="32" customFormat="1" ht="21.75" customHeight="1">
      <c r="A322" s="31" t="s">
        <v>274</v>
      </c>
      <c r="B322" s="31" t="s">
        <v>275</v>
      </c>
      <c r="C322" s="28"/>
      <c r="D322" s="29">
        <f>D323</f>
        <v>75</v>
      </c>
      <c r="E322" s="29">
        <f t="shared" ref="E322:X323" si="506">E323</f>
        <v>75</v>
      </c>
      <c r="F322" s="30">
        <f t="shared" si="506"/>
        <v>0</v>
      </c>
      <c r="G322" s="29">
        <f t="shared" si="506"/>
        <v>0</v>
      </c>
      <c r="H322" s="29">
        <f t="shared" si="506"/>
        <v>75</v>
      </c>
      <c r="I322" s="29">
        <f t="shared" si="506"/>
        <v>0</v>
      </c>
      <c r="J322" s="29">
        <f t="shared" si="506"/>
        <v>0</v>
      </c>
      <c r="K322" s="29">
        <f t="shared" si="506"/>
        <v>0</v>
      </c>
      <c r="L322" s="29">
        <f t="shared" si="506"/>
        <v>0</v>
      </c>
      <c r="M322" s="29">
        <f t="shared" si="506"/>
        <v>0</v>
      </c>
      <c r="N322" s="29">
        <f t="shared" si="506"/>
        <v>0</v>
      </c>
      <c r="O322" s="29">
        <f t="shared" si="506"/>
        <v>0</v>
      </c>
      <c r="P322" s="29">
        <f t="shared" si="506"/>
        <v>0</v>
      </c>
      <c r="Q322" s="29">
        <f t="shared" si="506"/>
        <v>0</v>
      </c>
      <c r="R322" s="29">
        <f t="shared" si="506"/>
        <v>0</v>
      </c>
      <c r="S322" s="29">
        <f t="shared" si="506"/>
        <v>0</v>
      </c>
      <c r="T322" s="29">
        <f t="shared" si="506"/>
        <v>0</v>
      </c>
      <c r="U322" s="29">
        <f t="shared" si="506"/>
        <v>0</v>
      </c>
      <c r="V322" s="29">
        <f t="shared" si="506"/>
        <v>0</v>
      </c>
      <c r="W322" s="29">
        <f t="shared" si="506"/>
        <v>0</v>
      </c>
      <c r="X322" s="29">
        <f t="shared" si="506"/>
        <v>0</v>
      </c>
      <c r="Y322" s="31"/>
    </row>
    <row r="323" spans="1:25" s="75" customFormat="1" ht="21.75" customHeight="1">
      <c r="A323" s="71"/>
      <c r="B323" s="71" t="s">
        <v>223</v>
      </c>
      <c r="C323" s="72" t="s">
        <v>176</v>
      </c>
      <c r="D323" s="73">
        <f>D324</f>
        <v>75</v>
      </c>
      <c r="E323" s="73">
        <f t="shared" si="506"/>
        <v>75</v>
      </c>
      <c r="F323" s="74">
        <f t="shared" si="506"/>
        <v>0</v>
      </c>
      <c r="G323" s="73">
        <f t="shared" si="506"/>
        <v>0</v>
      </c>
      <c r="H323" s="73">
        <f t="shared" si="506"/>
        <v>75</v>
      </c>
      <c r="I323" s="73">
        <f t="shared" si="506"/>
        <v>0</v>
      </c>
      <c r="J323" s="73">
        <f t="shared" si="506"/>
        <v>0</v>
      </c>
      <c r="K323" s="73">
        <f t="shared" si="506"/>
        <v>0</v>
      </c>
      <c r="L323" s="73">
        <f t="shared" si="506"/>
        <v>0</v>
      </c>
      <c r="M323" s="73">
        <f t="shared" si="506"/>
        <v>0</v>
      </c>
      <c r="N323" s="73">
        <f t="shared" si="506"/>
        <v>0</v>
      </c>
      <c r="O323" s="73">
        <f t="shared" si="506"/>
        <v>0</v>
      </c>
      <c r="P323" s="73">
        <f t="shared" si="506"/>
        <v>0</v>
      </c>
      <c r="Q323" s="73">
        <f t="shared" si="506"/>
        <v>0</v>
      </c>
      <c r="R323" s="73">
        <f t="shared" si="506"/>
        <v>0</v>
      </c>
      <c r="S323" s="73">
        <f t="shared" si="506"/>
        <v>0</v>
      </c>
      <c r="T323" s="73">
        <f t="shared" si="506"/>
        <v>0</v>
      </c>
      <c r="U323" s="73">
        <f t="shared" si="506"/>
        <v>0</v>
      </c>
      <c r="V323" s="73">
        <f t="shared" si="506"/>
        <v>0</v>
      </c>
      <c r="W323" s="73">
        <f t="shared" si="506"/>
        <v>0</v>
      </c>
      <c r="X323" s="73">
        <f t="shared" si="506"/>
        <v>0</v>
      </c>
      <c r="Y323" s="71"/>
    </row>
    <row r="324" spans="1:25" s="79" customFormat="1" ht="60.75" customHeight="1">
      <c r="A324" s="76"/>
      <c r="B324" s="77" t="s">
        <v>189</v>
      </c>
      <c r="C324" s="78" t="s">
        <v>190</v>
      </c>
      <c r="D324" s="59">
        <f>SUM(D325:D326)</f>
        <v>75</v>
      </c>
      <c r="E324" s="59">
        <f t="shared" ref="E324:X324" si="507">SUM(E325:E326)</f>
        <v>75</v>
      </c>
      <c r="F324" s="60">
        <f t="shared" si="507"/>
        <v>0</v>
      </c>
      <c r="G324" s="59">
        <f t="shared" si="507"/>
        <v>0</v>
      </c>
      <c r="H324" s="59">
        <f t="shared" si="507"/>
        <v>75</v>
      </c>
      <c r="I324" s="59">
        <f t="shared" si="507"/>
        <v>0</v>
      </c>
      <c r="J324" s="59">
        <f t="shared" si="507"/>
        <v>0</v>
      </c>
      <c r="K324" s="59">
        <f t="shared" si="507"/>
        <v>0</v>
      </c>
      <c r="L324" s="59">
        <f t="shared" si="507"/>
        <v>0</v>
      </c>
      <c r="M324" s="59">
        <f t="shared" si="507"/>
        <v>0</v>
      </c>
      <c r="N324" s="59">
        <f t="shared" si="507"/>
        <v>0</v>
      </c>
      <c r="O324" s="59">
        <f t="shared" si="507"/>
        <v>0</v>
      </c>
      <c r="P324" s="59">
        <f t="shared" si="507"/>
        <v>0</v>
      </c>
      <c r="Q324" s="59">
        <f t="shared" si="507"/>
        <v>0</v>
      </c>
      <c r="R324" s="59">
        <f t="shared" si="507"/>
        <v>0</v>
      </c>
      <c r="S324" s="59">
        <f t="shared" si="507"/>
        <v>0</v>
      </c>
      <c r="T324" s="59">
        <f t="shared" si="507"/>
        <v>0</v>
      </c>
      <c r="U324" s="59">
        <f t="shared" si="507"/>
        <v>0</v>
      </c>
      <c r="V324" s="59">
        <f t="shared" si="507"/>
        <v>0</v>
      </c>
      <c r="W324" s="59">
        <f t="shared" si="507"/>
        <v>0</v>
      </c>
      <c r="X324" s="59">
        <f t="shared" si="507"/>
        <v>0</v>
      </c>
      <c r="Y324" s="76"/>
    </row>
    <row r="325" spans="1:25" s="3" customFormat="1" ht="108.75" customHeight="1">
      <c r="A325" s="80"/>
      <c r="B325" s="49" t="s">
        <v>276</v>
      </c>
      <c r="C325" s="81"/>
      <c r="D325" s="43">
        <f t="shared" ref="D325:D326" si="508">E325+J325+N325+O325+SUM(R325:V325)</f>
        <v>75</v>
      </c>
      <c r="E325" s="44">
        <f t="shared" ref="E325:E326" si="509">SUM(F325:I325)</f>
        <v>75</v>
      </c>
      <c r="F325" s="47"/>
      <c r="G325" s="48"/>
      <c r="H325" s="48">
        <v>75</v>
      </c>
      <c r="I325" s="48"/>
      <c r="J325" s="44">
        <f t="shared" ref="J325:J326" si="510">SUM(K325:M325)</f>
        <v>0</v>
      </c>
      <c r="K325" s="48"/>
      <c r="L325" s="48"/>
      <c r="M325" s="48"/>
      <c r="N325" s="48"/>
      <c r="O325" s="44">
        <f t="shared" ref="O325:O326" si="511">SUM(P325:Q325)</f>
        <v>0</v>
      </c>
      <c r="P325" s="48"/>
      <c r="Q325" s="48"/>
      <c r="R325" s="48"/>
      <c r="S325" s="48"/>
      <c r="T325" s="48"/>
      <c r="U325" s="48"/>
      <c r="V325" s="44">
        <f t="shared" ref="V325:V326" si="512">SUM(W325:X325)</f>
        <v>0</v>
      </c>
      <c r="W325" s="48"/>
      <c r="X325" s="48"/>
      <c r="Y325" s="49" t="s">
        <v>277</v>
      </c>
    </row>
    <row r="326" spans="1:25" s="3" customFormat="1" ht="15.75" hidden="1">
      <c r="A326" s="80"/>
      <c r="B326" s="42"/>
      <c r="C326" s="81"/>
      <c r="D326" s="43">
        <f t="shared" si="508"/>
        <v>0</v>
      </c>
      <c r="E326" s="44">
        <f t="shared" si="509"/>
        <v>0</v>
      </c>
      <c r="F326" s="47"/>
      <c r="G326" s="48"/>
      <c r="H326" s="48"/>
      <c r="I326" s="48"/>
      <c r="J326" s="44">
        <f t="shared" si="510"/>
        <v>0</v>
      </c>
      <c r="K326" s="48"/>
      <c r="L326" s="48"/>
      <c r="M326" s="48"/>
      <c r="N326" s="48"/>
      <c r="O326" s="44">
        <f t="shared" si="511"/>
        <v>0</v>
      </c>
      <c r="P326" s="48"/>
      <c r="Q326" s="48"/>
      <c r="R326" s="48"/>
      <c r="S326" s="48"/>
      <c r="T326" s="48"/>
      <c r="U326" s="48"/>
      <c r="V326" s="44">
        <f t="shared" si="512"/>
        <v>0</v>
      </c>
      <c r="W326" s="48"/>
      <c r="X326" s="48"/>
      <c r="Y326" s="80"/>
    </row>
    <row r="327" spans="1:25" s="32" customFormat="1" ht="24" customHeight="1">
      <c r="A327" s="31" t="s">
        <v>278</v>
      </c>
      <c r="B327" s="31" t="s">
        <v>279</v>
      </c>
      <c r="C327" s="28"/>
      <c r="D327" s="29">
        <f>D328</f>
        <v>160</v>
      </c>
      <c r="E327" s="29">
        <f t="shared" ref="E327:X328" si="513">E328</f>
        <v>160</v>
      </c>
      <c r="F327" s="30">
        <f t="shared" si="513"/>
        <v>0</v>
      </c>
      <c r="G327" s="29">
        <f t="shared" si="513"/>
        <v>0</v>
      </c>
      <c r="H327" s="29">
        <f t="shared" si="513"/>
        <v>160</v>
      </c>
      <c r="I327" s="29">
        <f t="shared" si="513"/>
        <v>0</v>
      </c>
      <c r="J327" s="29">
        <f t="shared" si="513"/>
        <v>0</v>
      </c>
      <c r="K327" s="29">
        <f t="shared" si="513"/>
        <v>0</v>
      </c>
      <c r="L327" s="29">
        <f t="shared" si="513"/>
        <v>0</v>
      </c>
      <c r="M327" s="29">
        <f t="shared" si="513"/>
        <v>0</v>
      </c>
      <c r="N327" s="29">
        <f t="shared" si="513"/>
        <v>0</v>
      </c>
      <c r="O327" s="29">
        <f t="shared" si="513"/>
        <v>0</v>
      </c>
      <c r="P327" s="29">
        <f t="shared" si="513"/>
        <v>0</v>
      </c>
      <c r="Q327" s="29">
        <f t="shared" si="513"/>
        <v>0</v>
      </c>
      <c r="R327" s="29">
        <f t="shared" si="513"/>
        <v>0</v>
      </c>
      <c r="S327" s="29">
        <f t="shared" si="513"/>
        <v>0</v>
      </c>
      <c r="T327" s="29">
        <f t="shared" si="513"/>
        <v>0</v>
      </c>
      <c r="U327" s="29">
        <f t="shared" si="513"/>
        <v>0</v>
      </c>
      <c r="V327" s="29">
        <f t="shared" si="513"/>
        <v>0</v>
      </c>
      <c r="W327" s="29">
        <f t="shared" si="513"/>
        <v>0</v>
      </c>
      <c r="X327" s="29">
        <f t="shared" si="513"/>
        <v>0</v>
      </c>
      <c r="Y327" s="31"/>
    </row>
    <row r="328" spans="1:25" s="75" customFormat="1" ht="21.75" customHeight="1">
      <c r="A328" s="71"/>
      <c r="B328" s="71" t="s">
        <v>223</v>
      </c>
      <c r="C328" s="72" t="s">
        <v>176</v>
      </c>
      <c r="D328" s="73">
        <f>D329</f>
        <v>160</v>
      </c>
      <c r="E328" s="73">
        <f t="shared" si="513"/>
        <v>160</v>
      </c>
      <c r="F328" s="74">
        <f t="shared" si="513"/>
        <v>0</v>
      </c>
      <c r="G328" s="73">
        <f t="shared" si="513"/>
        <v>0</v>
      </c>
      <c r="H328" s="73">
        <f t="shared" si="513"/>
        <v>160</v>
      </c>
      <c r="I328" s="73">
        <f t="shared" si="513"/>
        <v>0</v>
      </c>
      <c r="J328" s="73">
        <f t="shared" si="513"/>
        <v>0</v>
      </c>
      <c r="K328" s="73">
        <f t="shared" si="513"/>
        <v>0</v>
      </c>
      <c r="L328" s="73">
        <f t="shared" si="513"/>
        <v>0</v>
      </c>
      <c r="M328" s="73">
        <f t="shared" si="513"/>
        <v>0</v>
      </c>
      <c r="N328" s="73">
        <f t="shared" si="513"/>
        <v>0</v>
      </c>
      <c r="O328" s="73">
        <f t="shared" si="513"/>
        <v>0</v>
      </c>
      <c r="P328" s="73">
        <f t="shared" si="513"/>
        <v>0</v>
      </c>
      <c r="Q328" s="73">
        <f t="shared" si="513"/>
        <v>0</v>
      </c>
      <c r="R328" s="73">
        <f t="shared" si="513"/>
        <v>0</v>
      </c>
      <c r="S328" s="73">
        <f t="shared" si="513"/>
        <v>0</v>
      </c>
      <c r="T328" s="73">
        <f t="shared" si="513"/>
        <v>0</v>
      </c>
      <c r="U328" s="73">
        <f t="shared" si="513"/>
        <v>0</v>
      </c>
      <c r="V328" s="73">
        <f t="shared" si="513"/>
        <v>0</v>
      </c>
      <c r="W328" s="73">
        <f t="shared" si="513"/>
        <v>0</v>
      </c>
      <c r="X328" s="73">
        <f t="shared" si="513"/>
        <v>0</v>
      </c>
      <c r="Y328" s="71"/>
    </row>
    <row r="329" spans="1:25" s="79" customFormat="1" ht="59.25" customHeight="1">
      <c r="A329" s="76"/>
      <c r="B329" s="77" t="s">
        <v>189</v>
      </c>
      <c r="C329" s="78" t="s">
        <v>190</v>
      </c>
      <c r="D329" s="59">
        <f>SUM(D330:D331)</f>
        <v>160</v>
      </c>
      <c r="E329" s="59">
        <f t="shared" ref="E329:X329" si="514">SUM(E330:E331)</f>
        <v>160</v>
      </c>
      <c r="F329" s="60">
        <f t="shared" si="514"/>
        <v>0</v>
      </c>
      <c r="G329" s="59">
        <f t="shared" si="514"/>
        <v>0</v>
      </c>
      <c r="H329" s="59">
        <f t="shared" si="514"/>
        <v>160</v>
      </c>
      <c r="I329" s="59">
        <f t="shared" si="514"/>
        <v>0</v>
      </c>
      <c r="J329" s="59">
        <f t="shared" si="514"/>
        <v>0</v>
      </c>
      <c r="K329" s="59">
        <f t="shared" si="514"/>
        <v>0</v>
      </c>
      <c r="L329" s="59">
        <f t="shared" si="514"/>
        <v>0</v>
      </c>
      <c r="M329" s="59">
        <f t="shared" si="514"/>
        <v>0</v>
      </c>
      <c r="N329" s="59">
        <f t="shared" si="514"/>
        <v>0</v>
      </c>
      <c r="O329" s="59">
        <f t="shared" si="514"/>
        <v>0</v>
      </c>
      <c r="P329" s="59">
        <f t="shared" si="514"/>
        <v>0</v>
      </c>
      <c r="Q329" s="59">
        <f t="shared" si="514"/>
        <v>0</v>
      </c>
      <c r="R329" s="59">
        <f t="shared" si="514"/>
        <v>0</v>
      </c>
      <c r="S329" s="59">
        <f t="shared" si="514"/>
        <v>0</v>
      </c>
      <c r="T329" s="59">
        <f t="shared" si="514"/>
        <v>0</v>
      </c>
      <c r="U329" s="59">
        <f t="shared" si="514"/>
        <v>0</v>
      </c>
      <c r="V329" s="59">
        <f t="shared" si="514"/>
        <v>0</v>
      </c>
      <c r="W329" s="59">
        <f t="shared" si="514"/>
        <v>0</v>
      </c>
      <c r="X329" s="59">
        <f t="shared" si="514"/>
        <v>0</v>
      </c>
      <c r="Y329" s="76"/>
    </row>
    <row r="330" spans="1:25" s="3" customFormat="1" ht="31.5">
      <c r="A330" s="80"/>
      <c r="B330" s="49" t="s">
        <v>280</v>
      </c>
      <c r="C330" s="81"/>
      <c r="D330" s="43">
        <f t="shared" ref="D330:D331" si="515">E330+J330+N330+O330+SUM(R330:V330)</f>
        <v>70</v>
      </c>
      <c r="E330" s="44">
        <f t="shared" ref="E330:E331" si="516">SUM(F330:I330)</f>
        <v>70</v>
      </c>
      <c r="F330" s="47"/>
      <c r="G330" s="48"/>
      <c r="H330" s="48">
        <v>70</v>
      </c>
      <c r="I330" s="48"/>
      <c r="J330" s="44">
        <f t="shared" ref="J330:J331" si="517">SUM(K330:M330)</f>
        <v>0</v>
      </c>
      <c r="K330" s="48"/>
      <c r="L330" s="48"/>
      <c r="M330" s="48"/>
      <c r="N330" s="48"/>
      <c r="O330" s="44">
        <f t="shared" ref="O330:O331" si="518">SUM(P330:Q330)</f>
        <v>0</v>
      </c>
      <c r="P330" s="48"/>
      <c r="Q330" s="48"/>
      <c r="R330" s="48"/>
      <c r="S330" s="48"/>
      <c r="T330" s="48"/>
      <c r="U330" s="48"/>
      <c r="V330" s="44">
        <f t="shared" ref="V330:V331" si="519">SUM(W330:X330)</f>
        <v>0</v>
      </c>
      <c r="W330" s="48"/>
      <c r="X330" s="48"/>
      <c r="Y330" s="49" t="s">
        <v>281</v>
      </c>
    </row>
    <row r="331" spans="1:25" s="3" customFormat="1" ht="63">
      <c r="A331" s="80"/>
      <c r="B331" s="42" t="s">
        <v>282</v>
      </c>
      <c r="C331" s="81"/>
      <c r="D331" s="43">
        <f t="shared" si="515"/>
        <v>90</v>
      </c>
      <c r="E331" s="44">
        <f t="shared" si="516"/>
        <v>90</v>
      </c>
      <c r="F331" s="47"/>
      <c r="G331" s="48"/>
      <c r="H331" s="48">
        <v>90</v>
      </c>
      <c r="I331" s="48"/>
      <c r="J331" s="44">
        <f t="shared" si="517"/>
        <v>0</v>
      </c>
      <c r="K331" s="48"/>
      <c r="L331" s="48"/>
      <c r="M331" s="48"/>
      <c r="N331" s="48"/>
      <c r="O331" s="44">
        <f t="shared" si="518"/>
        <v>0</v>
      </c>
      <c r="P331" s="48"/>
      <c r="Q331" s="48"/>
      <c r="R331" s="48"/>
      <c r="S331" s="48"/>
      <c r="T331" s="48"/>
      <c r="U331" s="48"/>
      <c r="V331" s="44">
        <f t="shared" si="519"/>
        <v>0</v>
      </c>
      <c r="W331" s="48"/>
      <c r="X331" s="48"/>
      <c r="Y331" s="42" t="s">
        <v>283</v>
      </c>
    </row>
    <row r="332" spans="1:25" s="32" customFormat="1" ht="23.25" customHeight="1">
      <c r="A332" s="31" t="s">
        <v>284</v>
      </c>
      <c r="B332" s="31" t="s">
        <v>285</v>
      </c>
      <c r="C332" s="28"/>
      <c r="D332" s="29">
        <f>D333</f>
        <v>50</v>
      </c>
      <c r="E332" s="29">
        <f t="shared" ref="E332:X333" si="520">E333</f>
        <v>50</v>
      </c>
      <c r="F332" s="30">
        <f t="shared" si="520"/>
        <v>0</v>
      </c>
      <c r="G332" s="29">
        <f t="shared" si="520"/>
        <v>0</v>
      </c>
      <c r="H332" s="29">
        <f t="shared" si="520"/>
        <v>50</v>
      </c>
      <c r="I332" s="29">
        <f t="shared" si="520"/>
        <v>0</v>
      </c>
      <c r="J332" s="29">
        <f t="shared" si="520"/>
        <v>0</v>
      </c>
      <c r="K332" s="29">
        <f t="shared" si="520"/>
        <v>0</v>
      </c>
      <c r="L332" s="29">
        <f t="shared" si="520"/>
        <v>0</v>
      </c>
      <c r="M332" s="29">
        <f t="shared" si="520"/>
        <v>0</v>
      </c>
      <c r="N332" s="29">
        <f t="shared" si="520"/>
        <v>0</v>
      </c>
      <c r="O332" s="29">
        <f t="shared" si="520"/>
        <v>0</v>
      </c>
      <c r="P332" s="29">
        <f t="shared" si="520"/>
        <v>0</v>
      </c>
      <c r="Q332" s="29">
        <f t="shared" si="520"/>
        <v>0</v>
      </c>
      <c r="R332" s="29">
        <f t="shared" si="520"/>
        <v>0</v>
      </c>
      <c r="S332" s="29">
        <f t="shared" si="520"/>
        <v>0</v>
      </c>
      <c r="T332" s="29">
        <f t="shared" si="520"/>
        <v>0</v>
      </c>
      <c r="U332" s="29">
        <f t="shared" si="520"/>
        <v>0</v>
      </c>
      <c r="V332" s="29">
        <f t="shared" si="520"/>
        <v>0</v>
      </c>
      <c r="W332" s="29">
        <f t="shared" si="520"/>
        <v>0</v>
      </c>
      <c r="X332" s="29">
        <f t="shared" si="520"/>
        <v>0</v>
      </c>
      <c r="Y332" s="31"/>
    </row>
    <row r="333" spans="1:25" s="75" customFormat="1" ht="24" customHeight="1">
      <c r="A333" s="71"/>
      <c r="B333" s="71" t="s">
        <v>223</v>
      </c>
      <c r="C333" s="72" t="s">
        <v>176</v>
      </c>
      <c r="D333" s="73">
        <f>D334</f>
        <v>50</v>
      </c>
      <c r="E333" s="73">
        <f t="shared" si="520"/>
        <v>50</v>
      </c>
      <c r="F333" s="74">
        <f t="shared" si="520"/>
        <v>0</v>
      </c>
      <c r="G333" s="73">
        <f t="shared" si="520"/>
        <v>0</v>
      </c>
      <c r="H333" s="73">
        <f t="shared" si="520"/>
        <v>50</v>
      </c>
      <c r="I333" s="73">
        <f t="shared" si="520"/>
        <v>0</v>
      </c>
      <c r="J333" s="73">
        <f t="shared" si="520"/>
        <v>0</v>
      </c>
      <c r="K333" s="73">
        <f t="shared" si="520"/>
        <v>0</v>
      </c>
      <c r="L333" s="73">
        <f t="shared" si="520"/>
        <v>0</v>
      </c>
      <c r="M333" s="73">
        <f t="shared" si="520"/>
        <v>0</v>
      </c>
      <c r="N333" s="73">
        <f t="shared" si="520"/>
        <v>0</v>
      </c>
      <c r="O333" s="73">
        <f t="shared" si="520"/>
        <v>0</v>
      </c>
      <c r="P333" s="73">
        <f t="shared" si="520"/>
        <v>0</v>
      </c>
      <c r="Q333" s="73">
        <f t="shared" si="520"/>
        <v>0</v>
      </c>
      <c r="R333" s="73">
        <f t="shared" si="520"/>
        <v>0</v>
      </c>
      <c r="S333" s="73">
        <f t="shared" si="520"/>
        <v>0</v>
      </c>
      <c r="T333" s="73">
        <f t="shared" si="520"/>
        <v>0</v>
      </c>
      <c r="U333" s="73">
        <f t="shared" si="520"/>
        <v>0</v>
      </c>
      <c r="V333" s="73">
        <f t="shared" si="520"/>
        <v>0</v>
      </c>
      <c r="W333" s="73">
        <f t="shared" si="520"/>
        <v>0</v>
      </c>
      <c r="X333" s="73">
        <f t="shared" si="520"/>
        <v>0</v>
      </c>
      <c r="Y333" s="71"/>
    </row>
    <row r="334" spans="1:25" s="79" customFormat="1" ht="63.75" customHeight="1">
      <c r="A334" s="76"/>
      <c r="B334" s="77" t="s">
        <v>189</v>
      </c>
      <c r="C334" s="78" t="s">
        <v>190</v>
      </c>
      <c r="D334" s="59">
        <f>SUM(D335:D336)</f>
        <v>50</v>
      </c>
      <c r="E334" s="59">
        <f t="shared" ref="E334:X334" si="521">SUM(E335:E336)</f>
        <v>50</v>
      </c>
      <c r="F334" s="60">
        <f t="shared" si="521"/>
        <v>0</v>
      </c>
      <c r="G334" s="59">
        <f t="shared" si="521"/>
        <v>0</v>
      </c>
      <c r="H334" s="59">
        <f t="shared" si="521"/>
        <v>50</v>
      </c>
      <c r="I334" s="59">
        <f t="shared" si="521"/>
        <v>0</v>
      </c>
      <c r="J334" s="59">
        <f t="shared" si="521"/>
        <v>0</v>
      </c>
      <c r="K334" s="59">
        <f t="shared" si="521"/>
        <v>0</v>
      </c>
      <c r="L334" s="59">
        <f t="shared" si="521"/>
        <v>0</v>
      </c>
      <c r="M334" s="59">
        <f t="shared" si="521"/>
        <v>0</v>
      </c>
      <c r="N334" s="59">
        <f t="shared" si="521"/>
        <v>0</v>
      </c>
      <c r="O334" s="59">
        <f t="shared" si="521"/>
        <v>0</v>
      </c>
      <c r="P334" s="59">
        <f t="shared" si="521"/>
        <v>0</v>
      </c>
      <c r="Q334" s="59">
        <f t="shared" si="521"/>
        <v>0</v>
      </c>
      <c r="R334" s="59">
        <f t="shared" si="521"/>
        <v>0</v>
      </c>
      <c r="S334" s="59">
        <f t="shared" si="521"/>
        <v>0</v>
      </c>
      <c r="T334" s="59">
        <f t="shared" si="521"/>
        <v>0</v>
      </c>
      <c r="U334" s="59">
        <f t="shared" si="521"/>
        <v>0</v>
      </c>
      <c r="V334" s="59">
        <f t="shared" si="521"/>
        <v>0</v>
      </c>
      <c r="W334" s="59">
        <f t="shared" si="521"/>
        <v>0</v>
      </c>
      <c r="X334" s="59">
        <f t="shared" si="521"/>
        <v>0</v>
      </c>
      <c r="Y334" s="76"/>
    </row>
    <row r="335" spans="1:25" s="3" customFormat="1" ht="99" customHeight="1">
      <c r="A335" s="80"/>
      <c r="B335" s="49" t="s">
        <v>286</v>
      </c>
      <c r="C335" s="81"/>
      <c r="D335" s="43">
        <f t="shared" ref="D335:D336" si="522">E335+J335+N335+O335+SUM(R335:V335)</f>
        <v>50</v>
      </c>
      <c r="E335" s="44">
        <f t="shared" ref="E335:E336" si="523">SUM(F335:I335)</f>
        <v>50</v>
      </c>
      <c r="F335" s="47"/>
      <c r="G335" s="48"/>
      <c r="H335" s="48">
        <v>50</v>
      </c>
      <c r="I335" s="48"/>
      <c r="J335" s="44">
        <f t="shared" ref="J335:J336" si="524">SUM(K335:M335)</f>
        <v>0</v>
      </c>
      <c r="K335" s="48"/>
      <c r="L335" s="48"/>
      <c r="M335" s="48"/>
      <c r="N335" s="48"/>
      <c r="O335" s="44">
        <f t="shared" ref="O335:O336" si="525">SUM(P335:Q335)</f>
        <v>0</v>
      </c>
      <c r="P335" s="48"/>
      <c r="Q335" s="48"/>
      <c r="R335" s="48"/>
      <c r="S335" s="48"/>
      <c r="T335" s="48"/>
      <c r="U335" s="48"/>
      <c r="V335" s="44">
        <f t="shared" ref="V335:V336" si="526">SUM(W335:X335)</f>
        <v>0</v>
      </c>
      <c r="W335" s="48"/>
      <c r="X335" s="48"/>
      <c r="Y335" s="49"/>
    </row>
    <row r="336" spans="1:25" s="3" customFormat="1" ht="15.75" hidden="1">
      <c r="A336" s="80"/>
      <c r="B336" s="42"/>
      <c r="C336" s="81"/>
      <c r="D336" s="43">
        <f t="shared" si="522"/>
        <v>0</v>
      </c>
      <c r="E336" s="44">
        <f t="shared" si="523"/>
        <v>0</v>
      </c>
      <c r="F336" s="47"/>
      <c r="G336" s="48"/>
      <c r="H336" s="48"/>
      <c r="I336" s="48"/>
      <c r="J336" s="44">
        <f t="shared" si="524"/>
        <v>0</v>
      </c>
      <c r="K336" s="48"/>
      <c r="L336" s="48"/>
      <c r="M336" s="48"/>
      <c r="N336" s="48"/>
      <c r="O336" s="44">
        <f t="shared" si="525"/>
        <v>0</v>
      </c>
      <c r="P336" s="48"/>
      <c r="Q336" s="48"/>
      <c r="R336" s="48"/>
      <c r="S336" s="48"/>
      <c r="T336" s="48"/>
      <c r="U336" s="48"/>
      <c r="V336" s="44">
        <f t="shared" si="526"/>
        <v>0</v>
      </c>
      <c r="W336" s="48"/>
      <c r="X336" s="48"/>
      <c r="Y336" s="42"/>
    </row>
    <row r="337" spans="1:25" s="32" customFormat="1" ht="27" customHeight="1">
      <c r="A337" s="31" t="s">
        <v>287</v>
      </c>
      <c r="B337" s="31" t="s">
        <v>288</v>
      </c>
      <c r="C337" s="28"/>
      <c r="D337" s="29">
        <f>D338</f>
        <v>50</v>
      </c>
      <c r="E337" s="29">
        <f t="shared" ref="E337:X338" si="527">E338</f>
        <v>50</v>
      </c>
      <c r="F337" s="30">
        <f t="shared" si="527"/>
        <v>0</v>
      </c>
      <c r="G337" s="29">
        <f t="shared" si="527"/>
        <v>0</v>
      </c>
      <c r="H337" s="29">
        <f t="shared" si="527"/>
        <v>0</v>
      </c>
      <c r="I337" s="29">
        <f t="shared" si="527"/>
        <v>50</v>
      </c>
      <c r="J337" s="29">
        <f t="shared" si="527"/>
        <v>0</v>
      </c>
      <c r="K337" s="29">
        <f t="shared" si="527"/>
        <v>0</v>
      </c>
      <c r="L337" s="29">
        <f t="shared" si="527"/>
        <v>0</v>
      </c>
      <c r="M337" s="29">
        <f t="shared" si="527"/>
        <v>0</v>
      </c>
      <c r="N337" s="29">
        <f t="shared" si="527"/>
        <v>0</v>
      </c>
      <c r="O337" s="29">
        <f t="shared" si="527"/>
        <v>0</v>
      </c>
      <c r="P337" s="29">
        <f t="shared" si="527"/>
        <v>0</v>
      </c>
      <c r="Q337" s="29">
        <f t="shared" si="527"/>
        <v>0</v>
      </c>
      <c r="R337" s="29">
        <f t="shared" si="527"/>
        <v>0</v>
      </c>
      <c r="S337" s="29">
        <f t="shared" si="527"/>
        <v>0</v>
      </c>
      <c r="T337" s="29">
        <f t="shared" si="527"/>
        <v>0</v>
      </c>
      <c r="U337" s="29">
        <f t="shared" si="527"/>
        <v>0</v>
      </c>
      <c r="V337" s="29">
        <f t="shared" si="527"/>
        <v>0</v>
      </c>
      <c r="W337" s="29">
        <f t="shared" si="527"/>
        <v>0</v>
      </c>
      <c r="X337" s="29">
        <f t="shared" si="527"/>
        <v>0</v>
      </c>
      <c r="Y337" s="31"/>
    </row>
    <row r="338" spans="1:25" s="75" customFormat="1" ht="21.75" customHeight="1">
      <c r="A338" s="71"/>
      <c r="B338" s="71" t="s">
        <v>223</v>
      </c>
      <c r="C338" s="72" t="s">
        <v>176</v>
      </c>
      <c r="D338" s="73">
        <f>D339</f>
        <v>50</v>
      </c>
      <c r="E338" s="73">
        <f t="shared" si="527"/>
        <v>50</v>
      </c>
      <c r="F338" s="74">
        <f t="shared" si="527"/>
        <v>0</v>
      </c>
      <c r="G338" s="73">
        <f t="shared" si="527"/>
        <v>0</v>
      </c>
      <c r="H338" s="73">
        <f t="shared" si="527"/>
        <v>0</v>
      </c>
      <c r="I338" s="73">
        <f t="shared" si="527"/>
        <v>50</v>
      </c>
      <c r="J338" s="73">
        <f t="shared" si="527"/>
        <v>0</v>
      </c>
      <c r="K338" s="73">
        <f t="shared" si="527"/>
        <v>0</v>
      </c>
      <c r="L338" s="73">
        <f t="shared" si="527"/>
        <v>0</v>
      </c>
      <c r="M338" s="73">
        <f t="shared" si="527"/>
        <v>0</v>
      </c>
      <c r="N338" s="73">
        <f t="shared" si="527"/>
        <v>0</v>
      </c>
      <c r="O338" s="73">
        <f t="shared" si="527"/>
        <v>0</v>
      </c>
      <c r="P338" s="73">
        <f t="shared" si="527"/>
        <v>0</v>
      </c>
      <c r="Q338" s="73">
        <f t="shared" si="527"/>
        <v>0</v>
      </c>
      <c r="R338" s="73">
        <f t="shared" si="527"/>
        <v>0</v>
      </c>
      <c r="S338" s="73">
        <f t="shared" si="527"/>
        <v>0</v>
      </c>
      <c r="T338" s="73">
        <f t="shared" si="527"/>
        <v>0</v>
      </c>
      <c r="U338" s="73">
        <f t="shared" si="527"/>
        <v>0</v>
      </c>
      <c r="V338" s="73">
        <f t="shared" si="527"/>
        <v>0</v>
      </c>
      <c r="W338" s="73">
        <f t="shared" si="527"/>
        <v>0</v>
      </c>
      <c r="X338" s="73">
        <f t="shared" si="527"/>
        <v>0</v>
      </c>
      <c r="Y338" s="71"/>
    </row>
    <row r="339" spans="1:25" s="79" customFormat="1" ht="80.25" customHeight="1">
      <c r="A339" s="76"/>
      <c r="B339" s="77" t="s">
        <v>191</v>
      </c>
      <c r="C339" s="78" t="s">
        <v>192</v>
      </c>
      <c r="D339" s="59">
        <f>SUM(D340:D341)</f>
        <v>50</v>
      </c>
      <c r="E339" s="59">
        <f t="shared" ref="E339:X339" si="528">SUM(E340:E341)</f>
        <v>50</v>
      </c>
      <c r="F339" s="60">
        <f t="shared" si="528"/>
        <v>0</v>
      </c>
      <c r="G339" s="59">
        <f t="shared" si="528"/>
        <v>0</v>
      </c>
      <c r="H339" s="59">
        <f t="shared" si="528"/>
        <v>0</v>
      </c>
      <c r="I339" s="59">
        <f t="shared" si="528"/>
        <v>50</v>
      </c>
      <c r="J339" s="59">
        <f t="shared" si="528"/>
        <v>0</v>
      </c>
      <c r="K339" s="59">
        <f t="shared" si="528"/>
        <v>0</v>
      </c>
      <c r="L339" s="59">
        <f t="shared" si="528"/>
        <v>0</v>
      </c>
      <c r="M339" s="59">
        <f t="shared" si="528"/>
        <v>0</v>
      </c>
      <c r="N339" s="59">
        <f t="shared" si="528"/>
        <v>0</v>
      </c>
      <c r="O339" s="59">
        <f t="shared" si="528"/>
        <v>0</v>
      </c>
      <c r="P339" s="59">
        <f t="shared" si="528"/>
        <v>0</v>
      </c>
      <c r="Q339" s="59">
        <f t="shared" si="528"/>
        <v>0</v>
      </c>
      <c r="R339" s="59">
        <f t="shared" si="528"/>
        <v>0</v>
      </c>
      <c r="S339" s="59">
        <f t="shared" si="528"/>
        <v>0</v>
      </c>
      <c r="T339" s="59">
        <f t="shared" si="528"/>
        <v>0</v>
      </c>
      <c r="U339" s="59">
        <f t="shared" si="528"/>
        <v>0</v>
      </c>
      <c r="V339" s="59">
        <f t="shared" si="528"/>
        <v>0</v>
      </c>
      <c r="W339" s="59">
        <f t="shared" si="528"/>
        <v>0</v>
      </c>
      <c r="X339" s="59">
        <f t="shared" si="528"/>
        <v>0</v>
      </c>
      <c r="Y339" s="76"/>
    </row>
    <row r="340" spans="1:25" s="3" customFormat="1" ht="69.75" customHeight="1">
      <c r="A340" s="80"/>
      <c r="B340" s="49" t="s">
        <v>234</v>
      </c>
      <c r="C340" s="81"/>
      <c r="D340" s="43">
        <f t="shared" ref="D340:D341" si="529">E340+J340+N340+O340+SUM(R340:V340)</f>
        <v>50</v>
      </c>
      <c r="E340" s="44">
        <f t="shared" ref="E340:E341" si="530">SUM(F340:I340)</f>
        <v>50</v>
      </c>
      <c r="F340" s="47"/>
      <c r="G340" s="48"/>
      <c r="H340" s="48"/>
      <c r="I340" s="48">
        <v>50</v>
      </c>
      <c r="J340" s="44">
        <f t="shared" ref="J340:J341" si="531">SUM(K340:M340)</f>
        <v>0</v>
      </c>
      <c r="K340" s="48"/>
      <c r="L340" s="48"/>
      <c r="M340" s="48"/>
      <c r="N340" s="48"/>
      <c r="O340" s="44">
        <f t="shared" ref="O340:O341" si="532">SUM(P340:Q340)</f>
        <v>0</v>
      </c>
      <c r="P340" s="48"/>
      <c r="Q340" s="48"/>
      <c r="R340" s="48"/>
      <c r="S340" s="48"/>
      <c r="T340" s="48"/>
      <c r="U340" s="48"/>
      <c r="V340" s="44">
        <f t="shared" ref="V340:V341" si="533">SUM(W340:X340)</f>
        <v>0</v>
      </c>
      <c r="W340" s="48"/>
      <c r="X340" s="48"/>
      <c r="Y340" s="49" t="s">
        <v>289</v>
      </c>
    </row>
    <row r="341" spans="1:25" s="3" customFormat="1" ht="15.75" hidden="1">
      <c r="A341" s="80"/>
      <c r="B341" s="42"/>
      <c r="C341" s="81"/>
      <c r="D341" s="43">
        <f t="shared" si="529"/>
        <v>0</v>
      </c>
      <c r="E341" s="44">
        <f t="shared" si="530"/>
        <v>0</v>
      </c>
      <c r="F341" s="47"/>
      <c r="G341" s="48"/>
      <c r="H341" s="48"/>
      <c r="I341" s="48"/>
      <c r="J341" s="44">
        <f t="shared" si="531"/>
        <v>0</v>
      </c>
      <c r="K341" s="48"/>
      <c r="L341" s="48"/>
      <c r="M341" s="48"/>
      <c r="N341" s="48"/>
      <c r="O341" s="44">
        <f t="shared" si="532"/>
        <v>0</v>
      </c>
      <c r="P341" s="48"/>
      <c r="Q341" s="48"/>
      <c r="R341" s="48"/>
      <c r="S341" s="48"/>
      <c r="T341" s="48"/>
      <c r="U341" s="48"/>
      <c r="V341" s="44">
        <f t="shared" si="533"/>
        <v>0</v>
      </c>
      <c r="W341" s="48"/>
      <c r="X341" s="48"/>
      <c r="Y341" s="42"/>
    </row>
    <row r="342" spans="1:25" s="32" customFormat="1" ht="25.5" customHeight="1">
      <c r="A342" s="31" t="s">
        <v>290</v>
      </c>
      <c r="B342" s="31" t="s">
        <v>291</v>
      </c>
      <c r="C342" s="28"/>
      <c r="D342" s="29">
        <f>D343</f>
        <v>50</v>
      </c>
      <c r="E342" s="29">
        <f t="shared" ref="E342:X343" si="534">E343</f>
        <v>0</v>
      </c>
      <c r="F342" s="30">
        <f t="shared" si="534"/>
        <v>0</v>
      </c>
      <c r="G342" s="29">
        <f t="shared" si="534"/>
        <v>0</v>
      </c>
      <c r="H342" s="29">
        <f t="shared" si="534"/>
        <v>0</v>
      </c>
      <c r="I342" s="29">
        <f t="shared" si="534"/>
        <v>0</v>
      </c>
      <c r="J342" s="29">
        <f t="shared" si="534"/>
        <v>0</v>
      </c>
      <c r="K342" s="29">
        <f t="shared" si="534"/>
        <v>0</v>
      </c>
      <c r="L342" s="29">
        <f t="shared" si="534"/>
        <v>0</v>
      </c>
      <c r="M342" s="29">
        <f t="shared" si="534"/>
        <v>0</v>
      </c>
      <c r="N342" s="29">
        <f t="shared" si="534"/>
        <v>0</v>
      </c>
      <c r="O342" s="29">
        <f t="shared" si="534"/>
        <v>0</v>
      </c>
      <c r="P342" s="29">
        <f t="shared" si="534"/>
        <v>0</v>
      </c>
      <c r="Q342" s="29">
        <f t="shared" si="534"/>
        <v>0</v>
      </c>
      <c r="R342" s="29">
        <f t="shared" si="534"/>
        <v>0</v>
      </c>
      <c r="S342" s="29">
        <f t="shared" si="534"/>
        <v>50</v>
      </c>
      <c r="T342" s="29">
        <f t="shared" si="534"/>
        <v>0</v>
      </c>
      <c r="U342" s="29">
        <f t="shared" si="534"/>
        <v>0</v>
      </c>
      <c r="V342" s="29">
        <f t="shared" si="534"/>
        <v>0</v>
      </c>
      <c r="W342" s="29">
        <f t="shared" si="534"/>
        <v>0</v>
      </c>
      <c r="X342" s="29">
        <f t="shared" si="534"/>
        <v>0</v>
      </c>
      <c r="Y342" s="31"/>
    </row>
    <row r="343" spans="1:25" s="75" customFormat="1" ht="21" customHeight="1">
      <c r="A343" s="71"/>
      <c r="B343" s="71" t="s">
        <v>223</v>
      </c>
      <c r="C343" s="72" t="s">
        <v>176</v>
      </c>
      <c r="D343" s="73">
        <f>D344</f>
        <v>50</v>
      </c>
      <c r="E343" s="73">
        <f t="shared" si="534"/>
        <v>0</v>
      </c>
      <c r="F343" s="74">
        <f t="shared" si="534"/>
        <v>0</v>
      </c>
      <c r="G343" s="73">
        <f t="shared" si="534"/>
        <v>0</v>
      </c>
      <c r="H343" s="73">
        <f t="shared" si="534"/>
        <v>0</v>
      </c>
      <c r="I343" s="73">
        <f t="shared" si="534"/>
        <v>0</v>
      </c>
      <c r="J343" s="73">
        <f t="shared" si="534"/>
        <v>0</v>
      </c>
      <c r="K343" s="73">
        <f t="shared" si="534"/>
        <v>0</v>
      </c>
      <c r="L343" s="73">
        <f t="shared" si="534"/>
        <v>0</v>
      </c>
      <c r="M343" s="73">
        <f t="shared" si="534"/>
        <v>0</v>
      </c>
      <c r="N343" s="73">
        <f t="shared" si="534"/>
        <v>0</v>
      </c>
      <c r="O343" s="73">
        <f t="shared" si="534"/>
        <v>0</v>
      </c>
      <c r="P343" s="73">
        <f t="shared" si="534"/>
        <v>0</v>
      </c>
      <c r="Q343" s="73">
        <f t="shared" si="534"/>
        <v>0</v>
      </c>
      <c r="R343" s="73">
        <f t="shared" si="534"/>
        <v>0</v>
      </c>
      <c r="S343" s="73">
        <f t="shared" si="534"/>
        <v>50</v>
      </c>
      <c r="T343" s="73">
        <f t="shared" si="534"/>
        <v>0</v>
      </c>
      <c r="U343" s="73">
        <f t="shared" si="534"/>
        <v>0</v>
      </c>
      <c r="V343" s="73">
        <f t="shared" si="534"/>
        <v>0</v>
      </c>
      <c r="W343" s="73">
        <f t="shared" si="534"/>
        <v>0</v>
      </c>
      <c r="X343" s="73">
        <f t="shared" si="534"/>
        <v>0</v>
      </c>
      <c r="Y343" s="71"/>
    </row>
    <row r="344" spans="1:25" s="79" customFormat="1" ht="74.25" customHeight="1">
      <c r="A344" s="76"/>
      <c r="B344" s="77" t="s">
        <v>191</v>
      </c>
      <c r="C344" s="78" t="s">
        <v>192</v>
      </c>
      <c r="D344" s="59">
        <f>SUM(D345:D346)</f>
        <v>50</v>
      </c>
      <c r="E344" s="59">
        <f t="shared" ref="E344:X344" si="535">SUM(E345:E346)</f>
        <v>0</v>
      </c>
      <c r="F344" s="60">
        <f t="shared" si="535"/>
        <v>0</v>
      </c>
      <c r="G344" s="59">
        <f t="shared" si="535"/>
        <v>0</v>
      </c>
      <c r="H344" s="59">
        <f t="shared" si="535"/>
        <v>0</v>
      </c>
      <c r="I344" s="59">
        <f t="shared" si="535"/>
        <v>0</v>
      </c>
      <c r="J344" s="59">
        <f t="shared" si="535"/>
        <v>0</v>
      </c>
      <c r="K344" s="59">
        <f t="shared" si="535"/>
        <v>0</v>
      </c>
      <c r="L344" s="59">
        <f t="shared" si="535"/>
        <v>0</v>
      </c>
      <c r="M344" s="59">
        <f t="shared" si="535"/>
        <v>0</v>
      </c>
      <c r="N344" s="59">
        <f t="shared" si="535"/>
        <v>0</v>
      </c>
      <c r="O344" s="59">
        <f t="shared" si="535"/>
        <v>0</v>
      </c>
      <c r="P344" s="59">
        <f t="shared" si="535"/>
        <v>0</v>
      </c>
      <c r="Q344" s="59">
        <f t="shared" si="535"/>
        <v>0</v>
      </c>
      <c r="R344" s="59">
        <f t="shared" si="535"/>
        <v>0</v>
      </c>
      <c r="S344" s="59">
        <f t="shared" si="535"/>
        <v>50</v>
      </c>
      <c r="T344" s="59">
        <f t="shared" si="535"/>
        <v>0</v>
      </c>
      <c r="U344" s="59">
        <f t="shared" si="535"/>
        <v>0</v>
      </c>
      <c r="V344" s="59">
        <f t="shared" si="535"/>
        <v>0</v>
      </c>
      <c r="W344" s="59">
        <f t="shared" si="535"/>
        <v>0</v>
      </c>
      <c r="X344" s="59">
        <f t="shared" si="535"/>
        <v>0</v>
      </c>
      <c r="Y344" s="76"/>
    </row>
    <row r="345" spans="1:25" s="3" customFormat="1" ht="60.75" customHeight="1">
      <c r="A345" s="80"/>
      <c r="B345" s="42" t="s">
        <v>234</v>
      </c>
      <c r="C345" s="81"/>
      <c r="D345" s="43">
        <f t="shared" ref="D345:D346" si="536">E345+J345+N345+O345+SUM(R345:V345)</f>
        <v>50</v>
      </c>
      <c r="E345" s="44">
        <f t="shared" ref="E345:E346" si="537">SUM(F345:I345)</f>
        <v>0</v>
      </c>
      <c r="F345" s="47"/>
      <c r="G345" s="48"/>
      <c r="H345" s="48"/>
      <c r="I345" s="48"/>
      <c r="J345" s="44">
        <f t="shared" ref="J345:J346" si="538">SUM(K345:M345)</f>
        <v>0</v>
      </c>
      <c r="K345" s="48"/>
      <c r="L345" s="48"/>
      <c r="M345" s="48"/>
      <c r="N345" s="48"/>
      <c r="O345" s="44">
        <f t="shared" ref="O345:O346" si="539">SUM(P345:Q345)</f>
        <v>0</v>
      </c>
      <c r="P345" s="48"/>
      <c r="Q345" s="48"/>
      <c r="R345" s="48"/>
      <c r="S345" s="48">
        <v>50</v>
      </c>
      <c r="T345" s="48"/>
      <c r="U345" s="48"/>
      <c r="V345" s="44">
        <f t="shared" ref="V345:V346" si="540">SUM(W345:X345)</f>
        <v>0</v>
      </c>
      <c r="W345" s="48"/>
      <c r="X345" s="48"/>
      <c r="Y345" s="42" t="s">
        <v>292</v>
      </c>
    </row>
    <row r="346" spans="1:25" s="3" customFormat="1" ht="15.75" hidden="1">
      <c r="A346" s="80"/>
      <c r="B346" s="42"/>
      <c r="C346" s="81"/>
      <c r="D346" s="43">
        <f t="shared" si="536"/>
        <v>0</v>
      </c>
      <c r="E346" s="44">
        <f t="shared" si="537"/>
        <v>0</v>
      </c>
      <c r="F346" s="47"/>
      <c r="G346" s="48"/>
      <c r="H346" s="48"/>
      <c r="I346" s="48"/>
      <c r="J346" s="44">
        <f t="shared" si="538"/>
        <v>0</v>
      </c>
      <c r="K346" s="48"/>
      <c r="L346" s="48"/>
      <c r="M346" s="48"/>
      <c r="N346" s="48"/>
      <c r="O346" s="44">
        <f t="shared" si="539"/>
        <v>0</v>
      </c>
      <c r="P346" s="48"/>
      <c r="Q346" s="48"/>
      <c r="R346" s="48"/>
      <c r="S346" s="48"/>
      <c r="T346" s="48"/>
      <c r="U346" s="48"/>
      <c r="V346" s="44">
        <f t="shared" si="540"/>
        <v>0</v>
      </c>
      <c r="W346" s="48"/>
      <c r="X346" s="48"/>
      <c r="Y346" s="80"/>
    </row>
    <row r="347" spans="1:25" s="32" customFormat="1" ht="21.75" customHeight="1">
      <c r="A347" s="31" t="s">
        <v>293</v>
      </c>
      <c r="B347" s="31" t="s">
        <v>294</v>
      </c>
      <c r="C347" s="28"/>
      <c r="D347" s="29">
        <f>D348</f>
        <v>386</v>
      </c>
      <c r="E347" s="29">
        <f t="shared" ref="E347:X349" si="541">E348</f>
        <v>0</v>
      </c>
      <c r="F347" s="30">
        <f t="shared" si="541"/>
        <v>0</v>
      </c>
      <c r="G347" s="29">
        <f t="shared" si="541"/>
        <v>0</v>
      </c>
      <c r="H347" s="29">
        <f t="shared" si="541"/>
        <v>0</v>
      </c>
      <c r="I347" s="29">
        <f t="shared" si="541"/>
        <v>0</v>
      </c>
      <c r="J347" s="29">
        <f t="shared" si="541"/>
        <v>0</v>
      </c>
      <c r="K347" s="29">
        <f t="shared" si="541"/>
        <v>0</v>
      </c>
      <c r="L347" s="29">
        <f t="shared" si="541"/>
        <v>0</v>
      </c>
      <c r="M347" s="29">
        <f t="shared" si="541"/>
        <v>0</v>
      </c>
      <c r="N347" s="29">
        <f t="shared" si="541"/>
        <v>0</v>
      </c>
      <c r="O347" s="29">
        <f t="shared" si="541"/>
        <v>0</v>
      </c>
      <c r="P347" s="29">
        <f t="shared" si="541"/>
        <v>0</v>
      </c>
      <c r="Q347" s="29">
        <f t="shared" si="541"/>
        <v>0</v>
      </c>
      <c r="R347" s="29">
        <f t="shared" si="541"/>
        <v>0</v>
      </c>
      <c r="S347" s="29">
        <f t="shared" si="541"/>
        <v>0</v>
      </c>
      <c r="T347" s="29">
        <f t="shared" si="541"/>
        <v>0</v>
      </c>
      <c r="U347" s="29">
        <f t="shared" si="541"/>
        <v>0</v>
      </c>
      <c r="V347" s="29">
        <f t="shared" si="541"/>
        <v>386</v>
      </c>
      <c r="W347" s="29">
        <f t="shared" si="541"/>
        <v>386</v>
      </c>
      <c r="X347" s="29">
        <f t="shared" si="541"/>
        <v>0</v>
      </c>
      <c r="Y347" s="31"/>
    </row>
    <row r="348" spans="1:25" s="75" customFormat="1" ht="24" customHeight="1">
      <c r="A348" s="71"/>
      <c r="B348" s="71" t="s">
        <v>223</v>
      </c>
      <c r="C348" s="72" t="s">
        <v>176</v>
      </c>
      <c r="D348" s="73">
        <f>D349</f>
        <v>386</v>
      </c>
      <c r="E348" s="73">
        <f t="shared" si="541"/>
        <v>0</v>
      </c>
      <c r="F348" s="74">
        <f t="shared" si="541"/>
        <v>0</v>
      </c>
      <c r="G348" s="73">
        <f t="shared" si="541"/>
        <v>0</v>
      </c>
      <c r="H348" s="73">
        <f t="shared" si="541"/>
        <v>0</v>
      </c>
      <c r="I348" s="73">
        <f t="shared" si="541"/>
        <v>0</v>
      </c>
      <c r="J348" s="73">
        <f t="shared" si="541"/>
        <v>0</v>
      </c>
      <c r="K348" s="73">
        <f t="shared" si="541"/>
        <v>0</v>
      </c>
      <c r="L348" s="73">
        <f t="shared" si="541"/>
        <v>0</v>
      </c>
      <c r="M348" s="73">
        <f t="shared" si="541"/>
        <v>0</v>
      </c>
      <c r="N348" s="73">
        <f t="shared" si="541"/>
        <v>0</v>
      </c>
      <c r="O348" s="73">
        <f t="shared" si="541"/>
        <v>0</v>
      </c>
      <c r="P348" s="73">
        <f t="shared" si="541"/>
        <v>0</v>
      </c>
      <c r="Q348" s="73">
        <f t="shared" si="541"/>
        <v>0</v>
      </c>
      <c r="R348" s="73">
        <f t="shared" si="541"/>
        <v>0</v>
      </c>
      <c r="S348" s="73">
        <f t="shared" si="541"/>
        <v>0</v>
      </c>
      <c r="T348" s="73">
        <f t="shared" si="541"/>
        <v>0</v>
      </c>
      <c r="U348" s="73">
        <f t="shared" si="541"/>
        <v>0</v>
      </c>
      <c r="V348" s="73">
        <f t="shared" si="541"/>
        <v>386</v>
      </c>
      <c r="W348" s="73">
        <f t="shared" si="541"/>
        <v>386</v>
      </c>
      <c r="X348" s="73">
        <f t="shared" si="541"/>
        <v>0</v>
      </c>
      <c r="Y348" s="71"/>
    </row>
    <row r="349" spans="1:25" s="79" customFormat="1" ht="78" customHeight="1">
      <c r="A349" s="76"/>
      <c r="B349" s="77" t="s">
        <v>191</v>
      </c>
      <c r="C349" s="78" t="s">
        <v>192</v>
      </c>
      <c r="D349" s="59">
        <f>D350</f>
        <v>386</v>
      </c>
      <c r="E349" s="59">
        <f t="shared" si="541"/>
        <v>0</v>
      </c>
      <c r="F349" s="60">
        <f t="shared" si="541"/>
        <v>0</v>
      </c>
      <c r="G349" s="59">
        <f t="shared" si="541"/>
        <v>0</v>
      </c>
      <c r="H349" s="59">
        <f t="shared" si="541"/>
        <v>0</v>
      </c>
      <c r="I349" s="59">
        <f t="shared" si="541"/>
        <v>0</v>
      </c>
      <c r="J349" s="59">
        <f t="shared" si="541"/>
        <v>0</v>
      </c>
      <c r="K349" s="59">
        <f t="shared" si="541"/>
        <v>0</v>
      </c>
      <c r="L349" s="59">
        <f t="shared" si="541"/>
        <v>0</v>
      </c>
      <c r="M349" s="59">
        <f t="shared" si="541"/>
        <v>0</v>
      </c>
      <c r="N349" s="59">
        <f t="shared" si="541"/>
        <v>0</v>
      </c>
      <c r="O349" s="59">
        <f t="shared" si="541"/>
        <v>0</v>
      </c>
      <c r="P349" s="59">
        <f t="shared" si="541"/>
        <v>0</v>
      </c>
      <c r="Q349" s="59">
        <f t="shared" si="541"/>
        <v>0</v>
      </c>
      <c r="R349" s="59">
        <f t="shared" si="541"/>
        <v>0</v>
      </c>
      <c r="S349" s="59">
        <f t="shared" si="541"/>
        <v>0</v>
      </c>
      <c r="T349" s="59">
        <f t="shared" si="541"/>
        <v>0</v>
      </c>
      <c r="U349" s="59">
        <f t="shared" si="541"/>
        <v>0</v>
      </c>
      <c r="V349" s="59">
        <f t="shared" si="541"/>
        <v>386</v>
      </c>
      <c r="W349" s="59">
        <f t="shared" si="541"/>
        <v>386</v>
      </c>
      <c r="X349" s="59">
        <f t="shared" si="541"/>
        <v>0</v>
      </c>
      <c r="Y349" s="76"/>
    </row>
    <row r="350" spans="1:25" s="99" customFormat="1" ht="31.5">
      <c r="A350" s="97"/>
      <c r="B350" s="42" t="s">
        <v>234</v>
      </c>
      <c r="C350" s="98"/>
      <c r="D350" s="43">
        <f>E350+J350+N350+O350+SUM(R350:V350)</f>
        <v>386</v>
      </c>
      <c r="E350" s="44">
        <f>SUM(F350:I350)</f>
        <v>0</v>
      </c>
      <c r="F350" s="47"/>
      <c r="G350" s="48"/>
      <c r="H350" s="48"/>
      <c r="I350" s="48"/>
      <c r="J350" s="44">
        <f t="shared" ref="J350" si="542">SUM(K350:M350)</f>
        <v>0</v>
      </c>
      <c r="K350" s="48"/>
      <c r="L350" s="48"/>
      <c r="M350" s="48"/>
      <c r="N350" s="48"/>
      <c r="O350" s="44">
        <f t="shared" ref="O350" si="543">SUM(P350:Q350)</f>
        <v>0</v>
      </c>
      <c r="P350" s="48"/>
      <c r="Q350" s="48"/>
      <c r="R350" s="48"/>
      <c r="S350" s="48"/>
      <c r="T350" s="48"/>
      <c r="U350" s="48"/>
      <c r="V350" s="44">
        <f t="shared" ref="V350" si="544">SUM(W350:X350)</f>
        <v>386</v>
      </c>
      <c r="W350" s="48">
        <v>386</v>
      </c>
      <c r="X350" s="48"/>
      <c r="Y350" s="97"/>
    </row>
    <row r="351" spans="1:25" s="32" customFormat="1" ht="21" customHeight="1">
      <c r="A351" s="31" t="s">
        <v>295</v>
      </c>
      <c r="B351" s="31" t="s">
        <v>296</v>
      </c>
      <c r="C351" s="28"/>
      <c r="D351" s="29">
        <f>D352</f>
        <v>28</v>
      </c>
      <c r="E351" s="29">
        <f t="shared" ref="E351:X353" si="545">E352</f>
        <v>0</v>
      </c>
      <c r="F351" s="30">
        <f t="shared" si="545"/>
        <v>0</v>
      </c>
      <c r="G351" s="29">
        <f t="shared" si="545"/>
        <v>0</v>
      </c>
      <c r="H351" s="29">
        <f t="shared" si="545"/>
        <v>0</v>
      </c>
      <c r="I351" s="29">
        <f t="shared" si="545"/>
        <v>0</v>
      </c>
      <c r="J351" s="29">
        <f t="shared" si="545"/>
        <v>0</v>
      </c>
      <c r="K351" s="29">
        <f t="shared" si="545"/>
        <v>0</v>
      </c>
      <c r="L351" s="29">
        <f t="shared" si="545"/>
        <v>0</v>
      </c>
      <c r="M351" s="29">
        <f t="shared" si="545"/>
        <v>0</v>
      </c>
      <c r="N351" s="29">
        <f t="shared" si="545"/>
        <v>0</v>
      </c>
      <c r="O351" s="29">
        <f t="shared" si="545"/>
        <v>0</v>
      </c>
      <c r="P351" s="29">
        <f t="shared" si="545"/>
        <v>0</v>
      </c>
      <c r="Q351" s="29">
        <f t="shared" si="545"/>
        <v>0</v>
      </c>
      <c r="R351" s="29">
        <f t="shared" si="545"/>
        <v>0</v>
      </c>
      <c r="S351" s="29">
        <f t="shared" si="545"/>
        <v>0</v>
      </c>
      <c r="T351" s="29">
        <f t="shared" si="545"/>
        <v>0</v>
      </c>
      <c r="U351" s="29">
        <f t="shared" si="545"/>
        <v>0</v>
      </c>
      <c r="V351" s="29">
        <f t="shared" si="545"/>
        <v>28</v>
      </c>
      <c r="W351" s="29">
        <f t="shared" si="545"/>
        <v>0</v>
      </c>
      <c r="X351" s="29">
        <f t="shared" si="545"/>
        <v>28</v>
      </c>
      <c r="Y351" s="31"/>
    </row>
    <row r="352" spans="1:25" s="75" customFormat="1" ht="24" customHeight="1">
      <c r="A352" s="71"/>
      <c r="B352" s="71" t="s">
        <v>223</v>
      </c>
      <c r="C352" s="72" t="s">
        <v>176</v>
      </c>
      <c r="D352" s="73">
        <f>D353</f>
        <v>28</v>
      </c>
      <c r="E352" s="73">
        <f t="shared" si="545"/>
        <v>0</v>
      </c>
      <c r="F352" s="74">
        <f t="shared" si="545"/>
        <v>0</v>
      </c>
      <c r="G352" s="73">
        <f t="shared" si="545"/>
        <v>0</v>
      </c>
      <c r="H352" s="73">
        <f t="shared" si="545"/>
        <v>0</v>
      </c>
      <c r="I352" s="73">
        <f t="shared" si="545"/>
        <v>0</v>
      </c>
      <c r="J352" s="73">
        <f t="shared" si="545"/>
        <v>0</v>
      </c>
      <c r="K352" s="73">
        <f t="shared" si="545"/>
        <v>0</v>
      </c>
      <c r="L352" s="73">
        <f t="shared" si="545"/>
        <v>0</v>
      </c>
      <c r="M352" s="73">
        <f t="shared" si="545"/>
        <v>0</v>
      </c>
      <c r="N352" s="73">
        <f t="shared" si="545"/>
        <v>0</v>
      </c>
      <c r="O352" s="73">
        <f t="shared" si="545"/>
        <v>0</v>
      </c>
      <c r="P352" s="73">
        <f t="shared" si="545"/>
        <v>0</v>
      </c>
      <c r="Q352" s="73">
        <f t="shared" si="545"/>
        <v>0</v>
      </c>
      <c r="R352" s="73">
        <f t="shared" si="545"/>
        <v>0</v>
      </c>
      <c r="S352" s="73">
        <f t="shared" si="545"/>
        <v>0</v>
      </c>
      <c r="T352" s="73">
        <f t="shared" si="545"/>
        <v>0</v>
      </c>
      <c r="U352" s="73">
        <f t="shared" si="545"/>
        <v>0</v>
      </c>
      <c r="V352" s="73">
        <f t="shared" si="545"/>
        <v>28</v>
      </c>
      <c r="W352" s="73">
        <f t="shared" si="545"/>
        <v>0</v>
      </c>
      <c r="X352" s="73">
        <f t="shared" si="545"/>
        <v>28</v>
      </c>
      <c r="Y352" s="71"/>
    </row>
    <row r="353" spans="1:25" s="79" customFormat="1" ht="78.75" customHeight="1">
      <c r="A353" s="76"/>
      <c r="B353" s="77" t="s">
        <v>191</v>
      </c>
      <c r="C353" s="78" t="s">
        <v>192</v>
      </c>
      <c r="D353" s="59">
        <f>D354</f>
        <v>28</v>
      </c>
      <c r="E353" s="59">
        <f t="shared" si="545"/>
        <v>0</v>
      </c>
      <c r="F353" s="60">
        <f t="shared" si="545"/>
        <v>0</v>
      </c>
      <c r="G353" s="59">
        <f t="shared" si="545"/>
        <v>0</v>
      </c>
      <c r="H353" s="59">
        <f t="shared" si="545"/>
        <v>0</v>
      </c>
      <c r="I353" s="59">
        <f t="shared" si="545"/>
        <v>0</v>
      </c>
      <c r="J353" s="59">
        <f t="shared" si="545"/>
        <v>0</v>
      </c>
      <c r="K353" s="59">
        <f t="shared" si="545"/>
        <v>0</v>
      </c>
      <c r="L353" s="59">
        <f t="shared" si="545"/>
        <v>0</v>
      </c>
      <c r="M353" s="59">
        <f t="shared" si="545"/>
        <v>0</v>
      </c>
      <c r="N353" s="59">
        <f t="shared" si="545"/>
        <v>0</v>
      </c>
      <c r="O353" s="59">
        <f t="shared" si="545"/>
        <v>0</v>
      </c>
      <c r="P353" s="59">
        <f t="shared" si="545"/>
        <v>0</v>
      </c>
      <c r="Q353" s="59">
        <f t="shared" si="545"/>
        <v>0</v>
      </c>
      <c r="R353" s="59">
        <f t="shared" si="545"/>
        <v>0</v>
      </c>
      <c r="S353" s="59">
        <f t="shared" si="545"/>
        <v>0</v>
      </c>
      <c r="T353" s="59">
        <f t="shared" si="545"/>
        <v>0</v>
      </c>
      <c r="U353" s="59">
        <f t="shared" si="545"/>
        <v>0</v>
      </c>
      <c r="V353" s="59">
        <f t="shared" si="545"/>
        <v>28</v>
      </c>
      <c r="W353" s="59">
        <f t="shared" si="545"/>
        <v>0</v>
      </c>
      <c r="X353" s="59">
        <f t="shared" si="545"/>
        <v>28</v>
      </c>
      <c r="Y353" s="76"/>
    </row>
    <row r="354" spans="1:25" s="99" customFormat="1" ht="31.5">
      <c r="A354" s="97"/>
      <c r="B354" s="42" t="s">
        <v>234</v>
      </c>
      <c r="C354" s="98"/>
      <c r="D354" s="43">
        <f>E354+J354+N354+O354+SUM(R354:V354)</f>
        <v>28</v>
      </c>
      <c r="E354" s="44">
        <f>SUM(F354:I354)</f>
        <v>0</v>
      </c>
      <c r="F354" s="47"/>
      <c r="G354" s="48"/>
      <c r="H354" s="48"/>
      <c r="I354" s="48"/>
      <c r="J354" s="44">
        <f t="shared" ref="J354" si="546">SUM(K354:M354)</f>
        <v>0</v>
      </c>
      <c r="K354" s="48"/>
      <c r="L354" s="48"/>
      <c r="M354" s="48"/>
      <c r="N354" s="48"/>
      <c r="O354" s="44">
        <f t="shared" ref="O354" si="547">SUM(P354:Q354)</f>
        <v>0</v>
      </c>
      <c r="P354" s="48"/>
      <c r="Q354" s="48"/>
      <c r="R354" s="48"/>
      <c r="S354" s="48"/>
      <c r="T354" s="48"/>
      <c r="U354" s="48"/>
      <c r="V354" s="44">
        <f t="shared" ref="V354" si="548">SUM(W354:X354)</f>
        <v>28</v>
      </c>
      <c r="W354" s="48"/>
      <c r="X354" s="48">
        <v>28</v>
      </c>
      <c r="Y354" s="97"/>
    </row>
    <row r="355" spans="1:25" s="32" customFormat="1" ht="26.25" customHeight="1">
      <c r="A355" s="31" t="s">
        <v>297</v>
      </c>
      <c r="B355" s="31" t="s">
        <v>298</v>
      </c>
      <c r="C355" s="28"/>
      <c r="D355" s="29">
        <f>D356</f>
        <v>10</v>
      </c>
      <c r="E355" s="29">
        <f t="shared" ref="E355:X356" si="549">E356</f>
        <v>10</v>
      </c>
      <c r="F355" s="30">
        <f t="shared" si="549"/>
        <v>10</v>
      </c>
      <c r="G355" s="29">
        <f t="shared" si="549"/>
        <v>0</v>
      </c>
      <c r="H355" s="29">
        <f t="shared" si="549"/>
        <v>0</v>
      </c>
      <c r="I355" s="29">
        <f t="shared" si="549"/>
        <v>0</v>
      </c>
      <c r="J355" s="29">
        <f t="shared" si="549"/>
        <v>0</v>
      </c>
      <c r="K355" s="29">
        <f t="shared" si="549"/>
        <v>0</v>
      </c>
      <c r="L355" s="29">
        <f t="shared" si="549"/>
        <v>0</v>
      </c>
      <c r="M355" s="29">
        <f t="shared" si="549"/>
        <v>0</v>
      </c>
      <c r="N355" s="29">
        <f t="shared" si="549"/>
        <v>0</v>
      </c>
      <c r="O355" s="29">
        <f t="shared" si="549"/>
        <v>0</v>
      </c>
      <c r="P355" s="29">
        <f t="shared" si="549"/>
        <v>0</v>
      </c>
      <c r="Q355" s="29">
        <f t="shared" si="549"/>
        <v>0</v>
      </c>
      <c r="R355" s="29">
        <f t="shared" si="549"/>
        <v>0</v>
      </c>
      <c r="S355" s="29">
        <f t="shared" si="549"/>
        <v>0</v>
      </c>
      <c r="T355" s="29">
        <f t="shared" si="549"/>
        <v>0</v>
      </c>
      <c r="U355" s="29">
        <f t="shared" si="549"/>
        <v>0</v>
      </c>
      <c r="V355" s="29">
        <f t="shared" si="549"/>
        <v>0</v>
      </c>
      <c r="W355" s="29">
        <f t="shared" si="549"/>
        <v>0</v>
      </c>
      <c r="X355" s="29">
        <f t="shared" si="549"/>
        <v>0</v>
      </c>
      <c r="Y355" s="31"/>
    </row>
    <row r="356" spans="1:25" s="75" customFormat="1" ht="24.75" customHeight="1">
      <c r="A356" s="71"/>
      <c r="B356" s="71" t="s">
        <v>223</v>
      </c>
      <c r="C356" s="72" t="s">
        <v>176</v>
      </c>
      <c r="D356" s="73">
        <f>D357</f>
        <v>10</v>
      </c>
      <c r="E356" s="73">
        <f t="shared" si="549"/>
        <v>10</v>
      </c>
      <c r="F356" s="74">
        <f t="shared" si="549"/>
        <v>10</v>
      </c>
      <c r="G356" s="73">
        <f t="shared" si="549"/>
        <v>0</v>
      </c>
      <c r="H356" s="73">
        <f t="shared" si="549"/>
        <v>0</v>
      </c>
      <c r="I356" s="73">
        <f t="shared" si="549"/>
        <v>0</v>
      </c>
      <c r="J356" s="73">
        <f t="shared" si="549"/>
        <v>0</v>
      </c>
      <c r="K356" s="73">
        <f t="shared" si="549"/>
        <v>0</v>
      </c>
      <c r="L356" s="73">
        <f t="shared" si="549"/>
        <v>0</v>
      </c>
      <c r="M356" s="73">
        <f t="shared" si="549"/>
        <v>0</v>
      </c>
      <c r="N356" s="73">
        <f t="shared" si="549"/>
        <v>0</v>
      </c>
      <c r="O356" s="73">
        <f t="shared" si="549"/>
        <v>0</v>
      </c>
      <c r="P356" s="73">
        <f t="shared" si="549"/>
        <v>0</v>
      </c>
      <c r="Q356" s="73">
        <f t="shared" si="549"/>
        <v>0</v>
      </c>
      <c r="R356" s="73">
        <f t="shared" si="549"/>
        <v>0</v>
      </c>
      <c r="S356" s="73">
        <f t="shared" si="549"/>
        <v>0</v>
      </c>
      <c r="T356" s="73">
        <f t="shared" si="549"/>
        <v>0</v>
      </c>
      <c r="U356" s="73">
        <f t="shared" si="549"/>
        <v>0</v>
      </c>
      <c r="V356" s="73">
        <f t="shared" si="549"/>
        <v>0</v>
      </c>
      <c r="W356" s="73">
        <f t="shared" si="549"/>
        <v>0</v>
      </c>
      <c r="X356" s="73">
        <f t="shared" si="549"/>
        <v>0</v>
      </c>
      <c r="Y356" s="71"/>
    </row>
    <row r="357" spans="1:25" s="79" customFormat="1" ht="82.5" customHeight="1">
      <c r="A357" s="76"/>
      <c r="B357" s="77" t="s">
        <v>191</v>
      </c>
      <c r="C357" s="78" t="s">
        <v>192</v>
      </c>
      <c r="D357" s="59">
        <f>SUM(D358:D359)</f>
        <v>10</v>
      </c>
      <c r="E357" s="59">
        <f t="shared" ref="E357:X357" si="550">SUM(E358:E359)</f>
        <v>10</v>
      </c>
      <c r="F357" s="60">
        <f t="shared" si="550"/>
        <v>10</v>
      </c>
      <c r="G357" s="59">
        <f t="shared" si="550"/>
        <v>0</v>
      </c>
      <c r="H357" s="59">
        <f t="shared" si="550"/>
        <v>0</v>
      </c>
      <c r="I357" s="59">
        <f t="shared" si="550"/>
        <v>0</v>
      </c>
      <c r="J357" s="59">
        <f t="shared" si="550"/>
        <v>0</v>
      </c>
      <c r="K357" s="59">
        <f t="shared" si="550"/>
        <v>0</v>
      </c>
      <c r="L357" s="59">
        <f t="shared" si="550"/>
        <v>0</v>
      </c>
      <c r="M357" s="59">
        <f t="shared" si="550"/>
        <v>0</v>
      </c>
      <c r="N357" s="59">
        <f t="shared" si="550"/>
        <v>0</v>
      </c>
      <c r="O357" s="59">
        <f t="shared" si="550"/>
        <v>0</v>
      </c>
      <c r="P357" s="59">
        <f t="shared" si="550"/>
        <v>0</v>
      </c>
      <c r="Q357" s="59">
        <f t="shared" si="550"/>
        <v>0</v>
      </c>
      <c r="R357" s="59">
        <f t="shared" si="550"/>
        <v>0</v>
      </c>
      <c r="S357" s="59">
        <f t="shared" si="550"/>
        <v>0</v>
      </c>
      <c r="T357" s="59">
        <f t="shared" si="550"/>
        <v>0</v>
      </c>
      <c r="U357" s="59">
        <f t="shared" si="550"/>
        <v>0</v>
      </c>
      <c r="V357" s="59">
        <f t="shared" si="550"/>
        <v>0</v>
      </c>
      <c r="W357" s="59">
        <f t="shared" si="550"/>
        <v>0</v>
      </c>
      <c r="X357" s="59">
        <f t="shared" si="550"/>
        <v>0</v>
      </c>
      <c r="Y357" s="76"/>
    </row>
    <row r="358" spans="1:25" s="3" customFormat="1" ht="49.5" customHeight="1">
      <c r="A358" s="80"/>
      <c r="B358" s="49" t="s">
        <v>237</v>
      </c>
      <c r="C358" s="81"/>
      <c r="D358" s="43">
        <f>E358+J358+N358+O358+SUM(R358:V358)</f>
        <v>10</v>
      </c>
      <c r="E358" s="44">
        <f t="shared" ref="E358:E359" si="551">SUM(F358:I358)</f>
        <v>10</v>
      </c>
      <c r="F358" s="47">
        <v>10</v>
      </c>
      <c r="G358" s="48"/>
      <c r="H358" s="48"/>
      <c r="I358" s="48"/>
      <c r="J358" s="44">
        <f t="shared" ref="J358:J359" si="552">SUM(K358:M358)</f>
        <v>0</v>
      </c>
      <c r="K358" s="48"/>
      <c r="L358" s="48"/>
      <c r="M358" s="48"/>
      <c r="N358" s="48"/>
      <c r="O358" s="44">
        <f t="shared" ref="O358:O359" si="553">SUM(P358:Q358)</f>
        <v>0</v>
      </c>
      <c r="P358" s="48"/>
      <c r="Q358" s="48"/>
      <c r="R358" s="48"/>
      <c r="S358" s="48"/>
      <c r="T358" s="48"/>
      <c r="U358" s="48"/>
      <c r="V358" s="44">
        <f t="shared" ref="V358:V359" si="554">SUM(W358:X358)</f>
        <v>0</v>
      </c>
      <c r="W358" s="48"/>
      <c r="X358" s="48"/>
      <c r="Y358" s="49"/>
    </row>
    <row r="359" spans="1:25" s="3" customFormat="1" ht="15.75" hidden="1">
      <c r="A359" s="80"/>
      <c r="B359" s="42"/>
      <c r="C359" s="81"/>
      <c r="D359" s="43">
        <f t="shared" ref="D359" si="555">E359+J359+N359+O359+SUM(R359:V359)</f>
        <v>0</v>
      </c>
      <c r="E359" s="44">
        <f t="shared" si="551"/>
        <v>0</v>
      </c>
      <c r="F359" s="47"/>
      <c r="G359" s="48"/>
      <c r="H359" s="48"/>
      <c r="I359" s="48"/>
      <c r="J359" s="44">
        <f t="shared" si="552"/>
        <v>0</v>
      </c>
      <c r="K359" s="48"/>
      <c r="L359" s="48"/>
      <c r="M359" s="48"/>
      <c r="N359" s="48"/>
      <c r="O359" s="44">
        <f t="shared" si="553"/>
        <v>0</v>
      </c>
      <c r="P359" s="48"/>
      <c r="Q359" s="48"/>
      <c r="R359" s="48"/>
      <c r="S359" s="48"/>
      <c r="T359" s="48"/>
      <c r="U359" s="48"/>
      <c r="V359" s="44">
        <f t="shared" si="554"/>
        <v>0</v>
      </c>
      <c r="W359" s="48"/>
      <c r="X359" s="48"/>
      <c r="Y359" s="42"/>
    </row>
    <row r="360" spans="1:25" s="3" customFormat="1">
      <c r="A360" s="108"/>
      <c r="B360" s="108"/>
      <c r="C360" s="109"/>
      <c r="D360" s="110"/>
      <c r="E360" s="110"/>
      <c r="F360" s="111"/>
      <c r="G360" s="110"/>
      <c r="H360" s="110"/>
      <c r="I360" s="110"/>
      <c r="J360" s="110"/>
      <c r="K360" s="110"/>
      <c r="L360" s="110"/>
      <c r="M360" s="110"/>
      <c r="N360" s="110"/>
      <c r="O360" s="110"/>
      <c r="P360" s="110"/>
      <c r="Q360" s="110"/>
      <c r="R360" s="110"/>
      <c r="S360" s="110"/>
      <c r="T360" s="110"/>
      <c r="U360" s="110"/>
      <c r="V360" s="110"/>
      <c r="W360" s="110"/>
      <c r="X360" s="110"/>
      <c r="Y360" s="108"/>
    </row>
  </sheetData>
  <mergeCells count="28">
    <mergeCell ref="D1:Q1"/>
    <mergeCell ref="D2:Q2"/>
    <mergeCell ref="D3:Q3"/>
    <mergeCell ref="A5:A6"/>
    <mergeCell ref="B5:B6"/>
    <mergeCell ref="C5:C6"/>
    <mergeCell ref="D5:D6"/>
    <mergeCell ref="E5:E6"/>
    <mergeCell ref="F5:I5"/>
    <mergeCell ref="J5:J6"/>
    <mergeCell ref="Y5:Y6"/>
    <mergeCell ref="B55:C55"/>
    <mergeCell ref="K5:M5"/>
    <mergeCell ref="N5:N6"/>
    <mergeCell ref="O5:O6"/>
    <mergeCell ref="P5:Q5"/>
    <mergeCell ref="R5:R6"/>
    <mergeCell ref="S5:S6"/>
    <mergeCell ref="B208:C208"/>
    <mergeCell ref="T5:T6"/>
    <mergeCell ref="U5:U6"/>
    <mergeCell ref="V5:V6"/>
    <mergeCell ref="W5:X5"/>
    <mergeCell ref="B82:C82"/>
    <mergeCell ref="B97:C97"/>
    <mergeCell ref="B112:C112"/>
    <mergeCell ref="B134:C134"/>
    <mergeCell ref="B144:C14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SNN (2)</vt:lpstr>
      <vt:lpstr>SNN</vt:lpstr>
      <vt:lpstr>Bieu 3</vt:lpstr>
      <vt:lpstr>IV.2</vt:lpstr>
      <vt:lpstr>'Bieu 3'!Print_Area</vt:lpstr>
      <vt:lpstr>SNN!Print_Area</vt:lpstr>
      <vt:lpstr>'Bieu 3'!Print_Titles</vt:lpstr>
      <vt:lpstr>SNN!Print_Titles</vt:lpstr>
      <vt:lpstr>'SNN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vuthihang</dc:creator>
  <cp:lastModifiedBy>Admin</cp:lastModifiedBy>
  <cp:lastPrinted>2024-07-15T03:48:59Z</cp:lastPrinted>
  <dcterms:created xsi:type="dcterms:W3CDTF">2005-12-28T07:49:32Z</dcterms:created>
  <dcterms:modified xsi:type="dcterms:W3CDTF">2024-07-15T07:04:38Z</dcterms:modified>
</cp:coreProperties>
</file>