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025" windowHeight="7815" firstSheet="1" activeTab="1"/>
  </bookViews>
  <sheets>
    <sheet name="foxz" sheetId="4" state="veryHidden" r:id="rId1"/>
    <sheet name="Sheet1" sheetId="1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C40" i="1"/>
  <c r="D37" i="1"/>
  <c r="E37" i="1"/>
  <c r="F37" i="1"/>
  <c r="G37" i="1"/>
  <c r="H37" i="1"/>
  <c r="I37" i="1"/>
  <c r="J37" i="1"/>
  <c r="K37" i="1"/>
  <c r="L37" i="1"/>
  <c r="C37" i="1"/>
  <c r="D34" i="1"/>
  <c r="E34" i="1"/>
  <c r="F34" i="1"/>
  <c r="G34" i="1"/>
  <c r="H34" i="1"/>
  <c r="I34" i="1"/>
  <c r="J34" i="1"/>
  <c r="K34" i="1"/>
  <c r="L34" i="1"/>
  <c r="D31" i="1"/>
  <c r="E31" i="1"/>
  <c r="F31" i="1"/>
  <c r="G31" i="1"/>
  <c r="H31" i="1"/>
  <c r="I31" i="1"/>
  <c r="J31" i="1"/>
  <c r="K31" i="1"/>
  <c r="L31" i="1"/>
  <c r="C34" i="1"/>
  <c r="C31" i="1"/>
  <c r="D28" i="1"/>
  <c r="E28" i="1"/>
  <c r="F28" i="1"/>
  <c r="G28" i="1"/>
  <c r="H28" i="1"/>
  <c r="I28" i="1"/>
  <c r="J28" i="1"/>
  <c r="K28" i="1"/>
  <c r="L28" i="1"/>
  <c r="C28" i="1"/>
  <c r="C25" i="1"/>
  <c r="D25" i="1"/>
  <c r="E25" i="1"/>
  <c r="F25" i="1"/>
  <c r="G25" i="1"/>
  <c r="H25" i="1"/>
  <c r="I25" i="1"/>
  <c r="J25" i="1"/>
  <c r="K25" i="1"/>
  <c r="L25" i="1"/>
  <c r="G8" i="1" l="1"/>
  <c r="D15" i="1" l="1"/>
  <c r="J15" i="1"/>
  <c r="K15" i="1"/>
  <c r="L15" i="1"/>
  <c r="D33" i="1" l="1"/>
  <c r="C33" i="1" s="1"/>
  <c r="J29" i="1"/>
  <c r="J26" i="1"/>
  <c r="D27" i="1"/>
  <c r="C27" i="1" s="1"/>
  <c r="D22" i="1"/>
  <c r="C22" i="1" s="1"/>
  <c r="D21" i="1"/>
  <c r="D20" i="1" s="1"/>
  <c r="F24" i="1"/>
  <c r="F17" i="1"/>
  <c r="G24" i="1"/>
  <c r="G20" i="1"/>
  <c r="G17" i="1"/>
  <c r="I30" i="1"/>
  <c r="I20" i="1"/>
  <c r="I17" i="1"/>
  <c r="H20" i="1"/>
  <c r="H17" i="1"/>
  <c r="E20" i="1"/>
  <c r="E17" i="1"/>
  <c r="E16" i="1" s="1"/>
  <c r="D19" i="1"/>
  <c r="C19" i="1" s="1"/>
  <c r="C21" i="1"/>
  <c r="C20" i="1" s="1"/>
  <c r="J24" i="1" l="1"/>
  <c r="E30" i="1"/>
  <c r="F30" i="1"/>
  <c r="G30" i="1"/>
  <c r="H30" i="1"/>
  <c r="J30" i="1"/>
  <c r="K30" i="1"/>
  <c r="G16" i="1"/>
  <c r="H16" i="1"/>
  <c r="I16" i="1"/>
  <c r="J17" i="1"/>
  <c r="K17" i="1"/>
  <c r="L17" i="1"/>
  <c r="F20" i="1"/>
  <c r="F16" i="1" s="1"/>
  <c r="J20" i="1"/>
  <c r="K20" i="1"/>
  <c r="L20" i="1"/>
  <c r="E24" i="1"/>
  <c r="H24" i="1"/>
  <c r="I24" i="1"/>
  <c r="K24" i="1"/>
  <c r="L24" i="1"/>
  <c r="E36" i="1"/>
  <c r="F36" i="1"/>
  <c r="G36" i="1"/>
  <c r="H36" i="1"/>
  <c r="I36" i="1"/>
  <c r="J36" i="1"/>
  <c r="K36" i="1"/>
  <c r="L36" i="1"/>
  <c r="D38" i="1"/>
  <c r="C38" i="1" s="1"/>
  <c r="E42" i="1"/>
  <c r="F42" i="1"/>
  <c r="G42" i="1"/>
  <c r="H42" i="1"/>
  <c r="I42" i="1"/>
  <c r="J42" i="1"/>
  <c r="K42" i="1"/>
  <c r="L42" i="1"/>
  <c r="E44" i="1"/>
  <c r="F44" i="1"/>
  <c r="G44" i="1"/>
  <c r="H44" i="1"/>
  <c r="I44" i="1"/>
  <c r="J44" i="1"/>
  <c r="K44" i="1"/>
  <c r="L44" i="1"/>
  <c r="D52" i="1"/>
  <c r="D51" i="1" s="1"/>
  <c r="C51" i="1" s="1"/>
  <c r="L51" i="1"/>
  <c r="D50" i="1"/>
  <c r="C50" i="1" s="1"/>
  <c r="E49" i="1"/>
  <c r="E47" i="1"/>
  <c r="E46" i="1" s="1"/>
  <c r="F47" i="1"/>
  <c r="F46" i="1" s="1"/>
  <c r="G47" i="1"/>
  <c r="G46" i="1" s="1"/>
  <c r="H47" i="1"/>
  <c r="H46" i="1" s="1"/>
  <c r="I47" i="1"/>
  <c r="I46" i="1" s="1"/>
  <c r="J47" i="1"/>
  <c r="J46" i="1" s="1"/>
  <c r="K47" i="1"/>
  <c r="K46" i="1" s="1"/>
  <c r="L47" i="1"/>
  <c r="L46" i="1" s="1"/>
  <c r="D48" i="1"/>
  <c r="D47" i="1" s="1"/>
  <c r="D45" i="1"/>
  <c r="D44" i="1" s="1"/>
  <c r="D43" i="1"/>
  <c r="D42" i="1" s="1"/>
  <c r="D41" i="1"/>
  <c r="D36" i="1" s="1"/>
  <c r="L35" i="1"/>
  <c r="D32" i="1"/>
  <c r="C32" i="1" s="1"/>
  <c r="D26" i="1"/>
  <c r="D29" i="1"/>
  <c r="C29" i="1" s="1"/>
  <c r="J23" i="1" l="1"/>
  <c r="F23" i="1"/>
  <c r="G23" i="1"/>
  <c r="G15" i="1" s="1"/>
  <c r="D24" i="1"/>
  <c r="D35" i="1"/>
  <c r="C35" i="1" s="1"/>
  <c r="C30" i="1" s="1"/>
  <c r="L30" i="1"/>
  <c r="L23" i="1" s="1"/>
  <c r="C41" i="1"/>
  <c r="C36" i="1" s="1"/>
  <c r="C45" i="1"/>
  <c r="C44" i="1" s="1"/>
  <c r="D49" i="1"/>
  <c r="C49" i="1" s="1"/>
  <c r="C52" i="1"/>
  <c r="I23" i="1"/>
  <c r="E23" i="1"/>
  <c r="E15" i="1" s="1"/>
  <c r="F15" i="1"/>
  <c r="D30" i="1"/>
  <c r="C43" i="1"/>
  <c r="C42" i="1" s="1"/>
  <c r="C48" i="1"/>
  <c r="C47" i="1" s="1"/>
  <c r="C46" i="1" s="1"/>
  <c r="K23" i="1"/>
  <c r="H23" i="1"/>
  <c r="H15" i="1" s="1"/>
  <c r="L16" i="1"/>
  <c r="J16" i="1"/>
  <c r="K16" i="1"/>
  <c r="I15" i="1"/>
  <c r="C26" i="1"/>
  <c r="D18" i="1"/>
  <c r="D17" i="1" s="1"/>
  <c r="D16" i="1" s="1"/>
  <c r="C18" i="1" l="1"/>
  <c r="C17" i="1" s="1"/>
  <c r="C16" i="1" s="1"/>
  <c r="C24" i="1"/>
  <c r="C23" i="1" s="1"/>
  <c r="C15" i="1" s="1"/>
  <c r="D23" i="1"/>
  <c r="D46" i="1"/>
  <c r="F8" i="1"/>
  <c r="E8" i="1"/>
  <c r="D11" i="1"/>
  <c r="D12" i="1"/>
  <c r="C11" i="1"/>
  <c r="C12" i="1"/>
  <c r="D9" i="1"/>
  <c r="D10" i="1"/>
  <c r="C10" i="1" s="1"/>
  <c r="B84" i="3"/>
  <c r="C83" i="3"/>
  <c r="C82" i="3" s="1"/>
  <c r="B83" i="3"/>
  <c r="D82" i="3"/>
  <c r="B82" i="3"/>
  <c r="B81" i="3"/>
  <c r="B80" i="3"/>
  <c r="B79" i="3"/>
  <c r="B78" i="3"/>
  <c r="B77" i="3" s="1"/>
  <c r="D77" i="3"/>
  <c r="C77" i="3"/>
  <c r="B76" i="3"/>
  <c r="D75" i="3"/>
  <c r="C75" i="3"/>
  <c r="B74" i="3"/>
  <c r="B73" i="3" s="1"/>
  <c r="D73" i="3"/>
  <c r="C73" i="3"/>
  <c r="C72" i="3" s="1"/>
  <c r="C71" i="3" s="1"/>
  <c r="D72" i="3"/>
  <c r="D71" i="3" s="1"/>
  <c r="B70" i="3"/>
  <c r="B69" i="3" s="1"/>
  <c r="D69" i="3"/>
  <c r="C69" i="3"/>
  <c r="B68" i="3"/>
  <c r="B67" i="3" s="1"/>
  <c r="D67" i="3"/>
  <c r="C67" i="3"/>
  <c r="B66" i="3"/>
  <c r="B65" i="3"/>
  <c r="D64" i="3"/>
  <c r="C64" i="3"/>
  <c r="B64" i="3"/>
  <c r="B63" i="3"/>
  <c r="C62" i="3"/>
  <c r="C61" i="3" s="1"/>
  <c r="C59" i="3" s="1"/>
  <c r="B62" i="3"/>
  <c r="D61" i="3"/>
  <c r="D59" i="3" s="1"/>
  <c r="B61" i="3"/>
  <c r="B59" i="3" s="1"/>
  <c r="B58" i="3"/>
  <c r="B57" i="3"/>
  <c r="D56" i="3"/>
  <c r="C56" i="3"/>
  <c r="B56" i="3"/>
  <c r="C55" i="3"/>
  <c r="B55" i="3"/>
  <c r="B54" i="3" s="1"/>
  <c r="D54" i="3"/>
  <c r="C54" i="3"/>
  <c r="D53" i="3"/>
  <c r="C53" i="3"/>
  <c r="B53" i="3"/>
  <c r="D52" i="3"/>
  <c r="C52" i="3"/>
  <c r="B52" i="3" s="1"/>
  <c r="B51" i="3" s="1"/>
  <c r="D51" i="3"/>
  <c r="D50" i="3" s="1"/>
  <c r="D48" i="3" s="1"/>
  <c r="D33" i="3" s="1"/>
  <c r="D17" i="3" s="1"/>
  <c r="D16" i="3" s="1"/>
  <c r="B47" i="3"/>
  <c r="B46" i="3"/>
  <c r="C45" i="3"/>
  <c r="B45" i="3"/>
  <c r="B44" i="3"/>
  <c r="D43" i="3"/>
  <c r="C43" i="3"/>
  <c r="B43" i="3"/>
  <c r="B42" i="3"/>
  <c r="D41" i="3"/>
  <c r="C41" i="3"/>
  <c r="B41" i="3"/>
  <c r="D40" i="3"/>
  <c r="C40" i="3"/>
  <c r="B40" i="3"/>
  <c r="D39" i="3"/>
  <c r="C39" i="3"/>
  <c r="B39" i="3" s="1"/>
  <c r="B37" i="3" s="1"/>
  <c r="B36" i="3" s="1"/>
  <c r="B34" i="3" s="1"/>
  <c r="D38" i="3"/>
  <c r="C38" i="3"/>
  <c r="B38" i="3"/>
  <c r="D37" i="3"/>
  <c r="C37" i="3"/>
  <c r="D36" i="3"/>
  <c r="C36" i="3"/>
  <c r="D34" i="3"/>
  <c r="C34" i="3"/>
  <c r="D32" i="3"/>
  <c r="C32" i="3"/>
  <c r="B32" i="3" s="1"/>
  <c r="B27" i="3" s="1"/>
  <c r="D31" i="3"/>
  <c r="C31" i="3"/>
  <c r="B31" i="3"/>
  <c r="C30" i="3"/>
  <c r="B30" i="3"/>
  <c r="D29" i="3"/>
  <c r="C29" i="3"/>
  <c r="B29" i="3" s="1"/>
  <c r="D28" i="3"/>
  <c r="C28" i="3"/>
  <c r="B28" i="3"/>
  <c r="D27" i="3"/>
  <c r="C27" i="3"/>
  <c r="D26" i="3"/>
  <c r="C26" i="3"/>
  <c r="B26" i="3" s="1"/>
  <c r="D25" i="3"/>
  <c r="C25" i="3"/>
  <c r="B25" i="3"/>
  <c r="D24" i="3"/>
  <c r="C24" i="3"/>
  <c r="B24" i="3" s="1"/>
  <c r="D23" i="3"/>
  <c r="C23" i="3"/>
  <c r="B23" i="3"/>
  <c r="D22" i="3"/>
  <c r="C22" i="3"/>
  <c r="B22" i="3" s="1"/>
  <c r="D21" i="3"/>
  <c r="C21" i="3"/>
  <c r="D20" i="3"/>
  <c r="C20" i="3"/>
  <c r="D18" i="3"/>
  <c r="C18" i="3"/>
  <c r="E10" i="3"/>
  <c r="D10" i="3"/>
  <c r="C10" i="3"/>
  <c r="B10" i="3"/>
  <c r="E5" i="3"/>
  <c r="D5" i="3"/>
  <c r="D15" i="3" s="1"/>
  <c r="C5" i="3"/>
  <c r="C15" i="3" s="1"/>
  <c r="B5" i="3"/>
  <c r="B15" i="3" s="1"/>
  <c r="B21" i="3" l="1"/>
  <c r="B20" i="3" s="1"/>
  <c r="B18" i="3" s="1"/>
  <c r="B33" i="3"/>
  <c r="B50" i="3"/>
  <c r="B48" i="3" s="1"/>
  <c r="B75" i="3"/>
  <c r="B72" i="3" s="1"/>
  <c r="B71" i="3" s="1"/>
  <c r="C51" i="3"/>
  <c r="C50" i="3" s="1"/>
  <c r="C48" i="3" s="1"/>
  <c r="C33" i="3" s="1"/>
  <c r="C17" i="3" s="1"/>
  <c r="C16" i="3" s="1"/>
  <c r="B17" i="3" l="1"/>
  <c r="B16" i="3" s="1"/>
  <c r="D8" i="1" l="1"/>
  <c r="C8" i="1" s="1"/>
  <c r="C9" i="1"/>
</calcChain>
</file>

<file path=xl/sharedStrings.xml><?xml version="1.0" encoding="utf-8"?>
<sst xmlns="http://schemas.openxmlformats.org/spreadsheetml/2006/main" count="168" uniqueCount="119">
  <si>
    <t>Số TT</t>
  </si>
  <si>
    <t>Nội dung</t>
  </si>
  <si>
    <t>Tổng số
được giao</t>
  </si>
  <si>
    <t>Tổng số đã 
phân bổ</t>
  </si>
  <si>
    <t xml:space="preserve">Trong đó </t>
  </si>
  <si>
    <t>I</t>
  </si>
  <si>
    <t>Tổng số thu, chi, nộp ngân sách phí, lệ phí</t>
  </si>
  <si>
    <t>II</t>
  </si>
  <si>
    <t>VÀ PHÂN BỔ CHO CÁC ĐƠN VỊ TRỰC THUỘC NĂM 2023</t>
  </si>
  <si>
    <t>NỘI DUNG</t>
  </si>
  <si>
    <t>Dự toán năm 2023</t>
  </si>
  <si>
    <t>Gồm</t>
  </si>
  <si>
    <t>Ghi chú</t>
  </si>
  <si>
    <t>Dự toán NSNN giao năm 2023 đảm bảo MLCS 1,49 trđ (chưa bao gồm nguồn tiết kiệm 10% chi thường xuyên (dùng thực hiện CCTL và chính sách ASXH )</t>
  </si>
  <si>
    <t>Nguồn tiết kiệm 10% chi thường xuyên (dùng làm 
CCTL và chính sách an sinh xã hội)</t>
  </si>
  <si>
    <t>2=3+4</t>
  </si>
  <si>
    <t>I. THU, CHI NGÂN SÁCH VỀ PHÍ, LỆ PHÍ</t>
  </si>
  <si>
    <t xml:space="preserve"> 1. Tổng số thu phí, lệ phí</t>
  </si>
  <si>
    <t xml:space="preserve"> - Phí thẩm định dự án đầu tư </t>
  </si>
  <si>
    <t xml:space="preserve"> - Phí kiểm soát giết mổ động vật, sát trùng</t>
  </si>
  <si>
    <t xml:space="preserve"> - Phí quảng cáo thuốc BVTV; cấp GCN đủ điều kiện kinh doanh phân bón, thuốc BVTV</t>
  </si>
  <si>
    <t xml:space="preserve"> - Lệ phí cấp chứng chỉ hành nghề dịch vụ thú y; cấp giấy chứng nhận KDĐV, sản phẩm động vật trên cạn</t>
  </si>
  <si>
    <t xml:space="preserve"> 2. Chi từ nguồn phí, lệ phí được để lại</t>
  </si>
  <si>
    <t xml:space="preserve"> 3. Số phí, lệ phí nộp ngân sách nhà nước</t>
  </si>
  <si>
    <t>II. TỔNG CHI NGÂN SÁCH (*)</t>
  </si>
  <si>
    <t>A. CHI CÂN ĐỐI NSĐP</t>
  </si>
  <si>
    <t xml:space="preserve"> 1. Chi quản lý hành chính</t>
  </si>
  <si>
    <t xml:space="preserve"> - Số biên chế được giao</t>
  </si>
  <si>
    <t xml:space="preserve"> - Tổng số chi</t>
  </si>
  <si>
    <t xml:space="preserve"> + Kinh phí tự chủ</t>
  </si>
  <si>
    <t xml:space="preserve">   . Chi cục Trồng trọt và Bảo vệ thực vật</t>
  </si>
  <si>
    <t xml:space="preserve">   . Chi cục Kiểm Lâm</t>
  </si>
  <si>
    <t xml:space="preserve">   . Chi cục Chăn nuôi và Thú y</t>
  </si>
  <si>
    <t xml:space="preserve">   . Chi cục Thủy lợi</t>
  </si>
  <si>
    <t xml:space="preserve">   . Văn phòng Sở</t>
  </si>
  <si>
    <t xml:space="preserve"> + Kinh phí không tự chủ</t>
  </si>
  <si>
    <t xml:space="preserve"> 2. Sự nghiệp Kinh tế</t>
  </si>
  <si>
    <t>a. Sự nghiệp nông nghiệp</t>
  </si>
  <si>
    <t xml:space="preserve"> *Số người làm việc trong đơn vị SN công lập</t>
  </si>
  <si>
    <t xml:space="preserve"> * Chi bộ máy sự nghiệp</t>
  </si>
  <si>
    <t xml:space="preserve">  + Kinh phí giao quyền tự chủ</t>
  </si>
  <si>
    <t xml:space="preserve">     . Chi cục Trồng trọt và BVTV</t>
  </si>
  <si>
    <t xml:space="preserve">     . Chi cục Chăn nuôi và Thú y</t>
  </si>
  <si>
    <t xml:space="preserve">     . Trung tâm Khuyến nông</t>
  </si>
  <si>
    <t xml:space="preserve">  + Kinh phí không giao quyền tự chủ</t>
  </si>
  <si>
    <t xml:space="preserve"> * Chi nhiệm vụ hoạt động sự nghiệp nông nghiệp (kinh phí không giao quyền tự chủ)</t>
  </si>
  <si>
    <t xml:space="preserve">     . Chi cục Chăn nuôi và Thú y (Chi sự nghiệp, nhiệm vụ được giao và KP thực hiện KH phát triển thủy sản trên địa bàn)</t>
  </si>
  <si>
    <t xml:space="preserve">     . Văn phòng Sở (KP hỗ trợ lãi vay phát triển thực hành sản xuất nông nghiệp tốt theo QĐ số 21/2019/QĐ-UBND).</t>
  </si>
  <si>
    <t>b. Sự nghiệp lâm nghiệp</t>
  </si>
  <si>
    <t xml:space="preserve">    . BQL khu rừng phòng hộ Dầu Tiếng</t>
  </si>
  <si>
    <t xml:space="preserve">    . Chi cục Kiểm Lâm</t>
  </si>
  <si>
    <t xml:space="preserve"> * Chi hoạt động sự nghiệp lâm nghiệp (kinh phí không giao quyền tự chủ)</t>
  </si>
  <si>
    <t xml:space="preserve">     . Chi cục Kiểm Lâm</t>
  </si>
  <si>
    <t xml:space="preserve">     . BQL khu rừng phòng hộ Dầu Tiếng (Chi khoán bảo vệ rừng, nhiệm vụ đặc thù phòng chống cháy rừng và mua sắm trang thiết bị PCCR)</t>
  </si>
  <si>
    <t>c. Sự nghiệp thủy lợi</t>
  </si>
  <si>
    <t xml:space="preserve">    . Trung tâm Nước sạch và Vệ sinh môi trường nông thôn</t>
  </si>
  <si>
    <t xml:space="preserve">  * Chi hoạt động sự nghiệp thủy lợi (Kinh phí không giao quyền tự chủ)</t>
  </si>
  <si>
    <t xml:space="preserve">     . Trung tâm Nước sạch và Vệ sinh môi trường nông thôn (Chi sự nghiệp, nhiệm vụ được giao)</t>
  </si>
  <si>
    <t xml:space="preserve">     . Chi cục Thủy lợi (Kinh phí phòng chống lụt bão; phòng chống thiên tai và tìm kiếm cứu nạn)</t>
  </si>
  <si>
    <t>d. Sự nghiệp kinh tế khác</t>
  </si>
  <si>
    <t xml:space="preserve"> Kinh phí xúc tiến thương mại</t>
  </si>
  <si>
    <t xml:space="preserve"> 3. Chi Sự nghiệp Môi trường</t>
  </si>
  <si>
    <t xml:space="preserve"> - Kinh phí thực hiện nhiệm vụ được giao các nhiệm vụ về môi trường (Kinh phí không giao quyền tự chủ)</t>
  </si>
  <si>
    <t>B. CHI CTMTQG, CTMT, NHIỆM VỤ
(Nguồn NSTW - vốn trong nước)</t>
  </si>
  <si>
    <t>B.1. CHI CTMTQG</t>
  </si>
  <si>
    <t>1. CTMTQG Giảm nghèo bền vững</t>
  </si>
  <si>
    <t xml:space="preserve"> - Chi quản lý hành chính</t>
  </si>
  <si>
    <t>2. CTMTQG Xây dựng nông thôn mới</t>
  </si>
  <si>
    <t xml:space="preserve"> 2.1. Chi quản lý hành chính</t>
  </si>
  <si>
    <t xml:space="preserve"> 2.2. Sự nghiệp kinh tế</t>
  </si>
  <si>
    <t xml:space="preserve">      - Sự nghiệp nông nghiệp</t>
  </si>
  <si>
    <t xml:space="preserve">      - Sự nghiệp thủy lợi</t>
  </si>
  <si>
    <t xml:space="preserve"> 2.3. Sự nghiệp môi trường</t>
  </si>
  <si>
    <t>B.2. CHI CTMT, NHIỆM VỤ</t>
  </si>
  <si>
    <t>* CTMT Phát triển lâm nghiệp bền vững</t>
  </si>
  <si>
    <t>Sự nghiệp kinh tế - SN lâm nghiệp (Kinh phí thực hiện CTMT Phát triển lâm nghiệp bền vững)</t>
  </si>
  <si>
    <t>Văn phòng Sở</t>
  </si>
  <si>
    <t>Chi cục Chăn nuôi và Thú y</t>
  </si>
  <si>
    <t>Chi cục Trồng trọt và Bảo vệ thực vật</t>
  </si>
  <si>
    <t>Chi quản lý hành chính (1.1+1.2)</t>
  </si>
  <si>
    <t>Kinh phí thực hiện chế độ tự chủ</t>
  </si>
  <si>
    <t>Chi hoạt động thường xuyên cho bộ máy quản lý</t>
  </si>
  <si>
    <t>Kinh phí tiết kiệm 10% thực hiện cải cách tiền lương</t>
  </si>
  <si>
    <t>Kinh phí không thực hiện chế độ tự chủ</t>
  </si>
  <si>
    <t>Kinh phí thực hiện nhiệm vụ được giao</t>
  </si>
  <si>
    <t>Chi hoạt động kinh tế (2.1+2.2+2.3+2.4)</t>
  </si>
  <si>
    <t>Sự nghiệp Nông nghiệp</t>
  </si>
  <si>
    <t>Kinh phí nhiệm vụ thường xuyên</t>
  </si>
  <si>
    <t xml:space="preserve"> - Chi hoạt động thường xuyên cho bộ máy quản lý</t>
  </si>
  <si>
    <t xml:space="preserve"> - Kinh phí tiết kiệm 10% thực hiện cải cách tiền lương</t>
  </si>
  <si>
    <t>Kinh phí nhiệm vụ không thường xuyên</t>
  </si>
  <si>
    <t>Sự nghiệp Lâm nghiệp</t>
  </si>
  <si>
    <t>Sự nghiệp Thủy lợi</t>
  </si>
  <si>
    <t>Sự nghiệp kinh tế khác (Kinh phí xúc tiến thương mại)</t>
  </si>
  <si>
    <t xml:space="preserve"> - Kinh phí nhiệm vụ không thường xuyên</t>
  </si>
  <si>
    <t>Sự nghiệp Môi trường</t>
  </si>
  <si>
    <t>1.1</t>
  </si>
  <si>
    <t>a</t>
  </si>
  <si>
    <t>b</t>
  </si>
  <si>
    <t>1.2</t>
  </si>
  <si>
    <t>2.1</t>
  </si>
  <si>
    <t>2.2</t>
  </si>
  <si>
    <t>2.3</t>
  </si>
  <si>
    <t>2.4</t>
  </si>
  <si>
    <t>Chi cục Thủy lợi</t>
  </si>
  <si>
    <t>Chi cục Kiểm lâm</t>
  </si>
  <si>
    <t>Trung tâm Khuyến nông</t>
  </si>
  <si>
    <t>Trung tâm Nước sạch và VSMTNT</t>
  </si>
  <si>
    <t>BQL Khu rừng phòng hộ Dầu Tiếng</t>
  </si>
  <si>
    <t>Đơn vị tính: đồng</t>
  </si>
  <si>
    <t>Chương trình mục tiệu quốc gia xây dựng nông thôn mới</t>
  </si>
  <si>
    <t>Chương trình mục tiêu quốc gia giảm nghèo</t>
  </si>
  <si>
    <t>c</t>
  </si>
  <si>
    <t>Chương trình mục tiêu Phát triển lâm nghiệp bền vững</t>
  </si>
  <si>
    <t>Kinh phí tiết kiệm 10% chi thường xuyên</t>
  </si>
  <si>
    <t>(Kèm theo Quyết định số         /QĐ-SNN ngày      tháng 01 năm 2023 của Giám đốc Sở Nông nghiệp và Phát triển nông thôn)</t>
  </si>
  <si>
    <t>Dự toán chi ngân sách nhà nước (1+2+3+4)</t>
  </si>
  <si>
    <t>Chương trình mục tiêu ( a+b+c)</t>
  </si>
  <si>
    <t>CÔNG KHAI DỰ TOÁN THU - CHI NGÂN SÁCH ĐƯỢC GIAO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</si>
</sst>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.##0.00_);_(* \(#.##0.0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b/>
      <sz val="12"/>
      <color rgb="FF0066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C00000"/>
      <name val="Times New Roman"/>
      <family val="1"/>
    </font>
    <font>
      <sz val="12"/>
      <name val="Times New Roman"/>
      <family val="1"/>
    </font>
    <font>
      <b/>
      <sz val="12"/>
      <color rgb="FF0000FF"/>
      <name val="Times New Roman"/>
      <family val="1"/>
    </font>
    <font>
      <b/>
      <i/>
      <sz val="12"/>
      <color rgb="FF006600"/>
      <name val="Times New Roman"/>
      <family val="1"/>
    </font>
    <font>
      <sz val="12"/>
      <color rgb="FF0000FF"/>
      <name val="Times New Roman"/>
      <family val="1"/>
    </font>
    <font>
      <b/>
      <i/>
      <sz val="12"/>
      <color rgb="FF7030A0"/>
      <name val="Times New Roman"/>
      <family val="1"/>
    </font>
    <font>
      <sz val="10"/>
      <name val="VNI-Times"/>
    </font>
    <font>
      <b/>
      <sz val="12"/>
      <color rgb="FF0070C0"/>
      <name val="Times New Roman"/>
      <family val="1"/>
    </font>
    <font>
      <b/>
      <sz val="12"/>
      <color rgb="FF7030A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7" fillId="0" borderId="0"/>
    <xf numFmtId="165" fontId="3" fillId="0" borderId="0" applyFont="0" applyFill="0" applyBorder="0" applyAlignment="0" applyProtection="0"/>
  </cellStyleXfs>
  <cellXfs count="97">
    <xf numFmtId="0" fontId="0" fillId="0" borderId="0" xfId="0"/>
    <xf numFmtId="0" fontId="9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64" fontId="10" fillId="0" borderId="7" xfId="1" applyNumberFormat="1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164" fontId="11" fillId="0" borderId="8" xfId="1" applyNumberFormat="1" applyFont="1" applyFill="1" applyBorder="1" applyAlignment="1">
      <alignment vertical="center"/>
    </xf>
    <xf numFmtId="3" fontId="12" fillId="0" borderId="8" xfId="0" applyNumberFormat="1" applyFont="1" applyBorder="1" applyAlignment="1">
      <alignment vertical="center" wrapText="1"/>
    </xf>
    <xf numFmtId="164" fontId="12" fillId="0" borderId="8" xfId="1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37" fontId="10" fillId="0" borderId="8" xfId="1" applyNumberFormat="1" applyFont="1" applyFill="1" applyBorder="1" applyAlignment="1">
      <alignment vertical="center"/>
    </xf>
    <xf numFmtId="164" fontId="10" fillId="0" borderId="8" xfId="1" applyNumberFormat="1" applyFont="1" applyFill="1" applyBorder="1" applyAlignment="1">
      <alignment vertical="center"/>
    </xf>
    <xf numFmtId="164" fontId="11" fillId="0" borderId="8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2" fillId="0" borderId="8" xfId="1" applyNumberFormat="1" applyFont="1" applyFill="1" applyBorder="1" applyAlignment="1">
      <alignment vertical="center"/>
    </xf>
    <xf numFmtId="0" fontId="14" fillId="0" borderId="8" xfId="0" applyFont="1" applyBorder="1" applyAlignment="1">
      <alignment vertical="center"/>
    </xf>
    <xf numFmtId="164" fontId="14" fillId="0" borderId="8" xfId="1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164" fontId="15" fillId="0" borderId="8" xfId="1" applyNumberFormat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164" fontId="5" fillId="0" borderId="8" xfId="1" applyNumberFormat="1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164" fontId="16" fillId="0" borderId="8" xfId="1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1" fillId="0" borderId="8" xfId="3" applyFont="1" applyBorder="1" applyAlignment="1">
      <alignment horizontal="left" vertical="center" wrapText="1"/>
    </xf>
    <xf numFmtId="0" fontId="18" fillId="0" borderId="8" xfId="3" applyFont="1" applyBorder="1" applyAlignment="1">
      <alignment horizontal="left" vertical="center"/>
    </xf>
    <xf numFmtId="164" fontId="18" fillId="0" borderId="8" xfId="1" applyNumberFormat="1" applyFont="1" applyFill="1" applyBorder="1" applyAlignment="1">
      <alignment vertical="center"/>
    </xf>
    <xf numFmtId="164" fontId="18" fillId="0" borderId="8" xfId="0" applyNumberFormat="1" applyFont="1" applyBorder="1" applyAlignment="1">
      <alignment vertical="center"/>
    </xf>
    <xf numFmtId="0" fontId="19" fillId="0" borderId="8" xfId="3" applyFont="1" applyBorder="1" applyAlignment="1">
      <alignment horizontal="left" vertical="center" wrapText="1"/>
    </xf>
    <xf numFmtId="164" fontId="19" fillId="0" borderId="8" xfId="1" applyNumberFormat="1" applyFont="1" applyFill="1" applyBorder="1" applyAlignment="1">
      <alignment vertical="center"/>
    </xf>
    <xf numFmtId="164" fontId="19" fillId="0" borderId="8" xfId="0" applyNumberFormat="1" applyFont="1" applyBorder="1" applyAlignment="1">
      <alignment vertical="center"/>
    </xf>
    <xf numFmtId="0" fontId="12" fillId="0" borderId="8" xfId="3" quotePrefix="1" applyFont="1" applyBorder="1" applyAlignment="1">
      <alignment horizontal="left" vertical="center" wrapText="1"/>
    </xf>
    <xf numFmtId="164" fontId="12" fillId="0" borderId="8" xfId="0" applyNumberFormat="1" applyFont="1" applyBorder="1" applyAlignment="1">
      <alignment vertical="center"/>
    </xf>
    <xf numFmtId="0" fontId="14" fillId="0" borderId="8" xfId="3" quotePrefix="1" applyFont="1" applyBorder="1" applyAlignment="1">
      <alignment horizontal="left" vertical="center" wrapText="1"/>
    </xf>
    <xf numFmtId="164" fontId="14" fillId="0" borderId="8" xfId="0" applyNumberFormat="1" applyFont="1" applyBorder="1" applyAlignment="1">
      <alignment vertical="center"/>
    </xf>
    <xf numFmtId="0" fontId="14" fillId="0" borderId="8" xfId="3" applyFont="1" applyBorder="1" applyAlignment="1">
      <alignment horizontal="left" vertical="center" wrapText="1"/>
    </xf>
    <xf numFmtId="0" fontId="12" fillId="0" borderId="8" xfId="3" applyFont="1" applyBorder="1" applyAlignment="1">
      <alignment horizontal="left" vertical="center" wrapText="1"/>
    </xf>
    <xf numFmtId="0" fontId="18" fillId="0" borderId="8" xfId="3" applyFont="1" applyBorder="1" applyAlignment="1">
      <alignment horizontal="left" vertical="center" wrapText="1"/>
    </xf>
    <xf numFmtId="0" fontId="16" fillId="0" borderId="8" xfId="3" applyFont="1" applyBorder="1" applyAlignment="1">
      <alignment horizontal="left" vertical="center" wrapText="1"/>
    </xf>
    <xf numFmtId="164" fontId="16" fillId="0" borderId="8" xfId="0" applyNumberFormat="1" applyFont="1" applyBorder="1" applyAlignment="1">
      <alignment vertical="center"/>
    </xf>
    <xf numFmtId="164" fontId="20" fillId="0" borderId="9" xfId="4" applyNumberFormat="1" applyFont="1" applyFill="1" applyBorder="1" applyAlignment="1">
      <alignment vertical="center" wrapText="1"/>
    </xf>
    <xf numFmtId="164" fontId="15" fillId="0" borderId="9" xfId="1" applyNumberFormat="1" applyFont="1" applyFill="1" applyBorder="1" applyAlignment="1">
      <alignment vertical="center"/>
    </xf>
    <xf numFmtId="164" fontId="12" fillId="0" borderId="9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 applyAlignment="1">
      <alignment horizontal="center" vertical="center"/>
    </xf>
    <xf numFmtId="0" fontId="20" fillId="2" borderId="0" xfId="0" applyFont="1" applyFill="1"/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26" fillId="2" borderId="0" xfId="0" applyFont="1" applyFill="1"/>
    <xf numFmtId="0" fontId="21" fillId="0" borderId="0" xfId="0" applyFont="1"/>
    <xf numFmtId="0" fontId="27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vertical="center" wrapText="1"/>
    </xf>
    <xf numFmtId="164" fontId="27" fillId="2" borderId="2" xfId="1" applyNumberFormat="1" applyFont="1" applyFill="1" applyBorder="1" applyAlignment="1">
      <alignment horizontal="center" vertical="center"/>
    </xf>
    <xf numFmtId="0" fontId="27" fillId="2" borderId="2" xfId="0" applyFont="1" applyFill="1" applyBorder="1"/>
    <xf numFmtId="0" fontId="28" fillId="2" borderId="2" xfId="0" applyFont="1" applyFill="1" applyBorder="1" applyAlignment="1">
      <alignment horizontal="center" vertical="center"/>
    </xf>
    <xf numFmtId="164" fontId="28" fillId="2" borderId="2" xfId="1" applyNumberFormat="1" applyFont="1" applyFill="1" applyBorder="1" applyAlignment="1">
      <alignment vertical="center"/>
    </xf>
    <xf numFmtId="0" fontId="28" fillId="2" borderId="2" xfId="0" applyFont="1" applyFill="1" applyBorder="1"/>
    <xf numFmtId="164" fontId="28" fillId="2" borderId="2" xfId="1" applyNumberFormat="1" applyFont="1" applyFill="1" applyBorder="1" applyAlignment="1">
      <alignment horizontal="center" vertical="center" wrapText="1"/>
    </xf>
    <xf numFmtId="164" fontId="29" fillId="2" borderId="2" xfId="1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164" fontId="29" fillId="2" borderId="2" xfId="1" applyNumberFormat="1" applyFont="1" applyFill="1" applyBorder="1" applyAlignment="1">
      <alignment vertical="center"/>
    </xf>
    <xf numFmtId="0" fontId="29" fillId="2" borderId="2" xfId="0" applyFont="1" applyFill="1" applyBorder="1"/>
    <xf numFmtId="164" fontId="27" fillId="2" borderId="2" xfId="1" applyNumberFormat="1" applyFont="1" applyFill="1" applyBorder="1" applyAlignment="1">
      <alignment vertical="center"/>
    </xf>
    <xf numFmtId="0" fontId="27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vertical="center" wrapText="1"/>
    </xf>
    <xf numFmtId="164" fontId="28" fillId="2" borderId="2" xfId="1" applyNumberFormat="1" applyFont="1" applyFill="1" applyBorder="1" applyAlignment="1">
      <alignment horizontal="center" vertical="center"/>
    </xf>
    <xf numFmtId="164" fontId="28" fillId="2" borderId="2" xfId="0" applyNumberFormat="1" applyFont="1" applyFill="1" applyBorder="1"/>
    <xf numFmtId="164" fontId="27" fillId="2" borderId="2" xfId="0" applyNumberFormat="1" applyFont="1" applyFill="1" applyBorder="1"/>
    <xf numFmtId="0" fontId="20" fillId="2" borderId="10" xfId="0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28" fillId="2" borderId="2" xfId="0" applyNumberFormat="1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center"/>
    </xf>
  </cellXfs>
  <cellStyles count="5">
    <cellStyle name="Comma" xfId="1" builtinId="3"/>
    <cellStyle name="Comma 5" xfId="4"/>
    <cellStyle name="Normal" xfId="0" builtinId="0"/>
    <cellStyle name="Normal 7 3" xfId="2"/>
    <cellStyle name="Normal_PL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0"/>
  <sheetViews>
    <sheetView tabSelected="1" workbookViewId="0">
      <selection activeCell="E66" sqref="E66"/>
    </sheetView>
  </sheetViews>
  <sheetFormatPr defaultRowHeight="15"/>
  <cols>
    <col min="1" max="1" width="3.7109375" style="58" customWidth="1"/>
    <col min="2" max="2" width="28.5703125" style="58" customWidth="1"/>
    <col min="3" max="4" width="13.85546875" style="58" bestFit="1" customWidth="1"/>
    <col min="5" max="5" width="13.85546875" style="51" bestFit="1" customWidth="1"/>
    <col min="6" max="6" width="13.7109375" style="51" bestFit="1" customWidth="1"/>
    <col min="7" max="7" width="13.5703125" style="51" customWidth="1"/>
    <col min="8" max="8" width="12.7109375" style="51" customWidth="1"/>
    <col min="9" max="9" width="12.85546875" style="51" customWidth="1"/>
    <col min="10" max="11" width="12.140625" style="51" customWidth="1"/>
    <col min="12" max="12" width="13.7109375" style="51" customWidth="1"/>
    <col min="13" max="29" width="9.140625" style="50"/>
    <col min="30" max="16384" width="9.140625" style="58"/>
  </cols>
  <sheetData>
    <row r="1" spans="1:12" s="50" customFormat="1" ht="10.5" customHeight="1">
      <c r="E1" s="51"/>
      <c r="F1" s="51"/>
      <c r="G1" s="51"/>
      <c r="H1" s="51"/>
      <c r="I1" s="51"/>
      <c r="J1" s="51"/>
      <c r="K1" s="51"/>
      <c r="L1" s="51"/>
    </row>
    <row r="2" spans="1:12" s="50" customFormat="1">
      <c r="A2" s="80" t="s">
        <v>118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s="50" customFormat="1">
      <c r="A3" s="80" t="s">
        <v>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s="50" customFormat="1">
      <c r="A4" s="79" t="s">
        <v>115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s="50" customFormat="1">
      <c r="A5" s="52"/>
      <c r="B5" s="53"/>
      <c r="C5" s="53"/>
      <c r="D5" s="53"/>
      <c r="E5" s="53"/>
      <c r="F5" s="53"/>
      <c r="G5" s="53"/>
      <c r="H5" s="53"/>
      <c r="I5" s="53"/>
      <c r="J5" s="53"/>
      <c r="K5" s="78" t="s">
        <v>109</v>
      </c>
      <c r="L5" s="78"/>
    </row>
    <row r="6" spans="1:12" s="50" customFormat="1" ht="23.25" customHeight="1">
      <c r="A6" s="81" t="s">
        <v>0</v>
      </c>
      <c r="B6" s="83" t="s">
        <v>1</v>
      </c>
      <c r="C6" s="81" t="s">
        <v>2</v>
      </c>
      <c r="D6" s="81" t="s">
        <v>3</v>
      </c>
      <c r="E6" s="84" t="s">
        <v>4</v>
      </c>
      <c r="F6" s="85"/>
      <c r="G6" s="85"/>
      <c r="H6" s="85"/>
      <c r="I6" s="85"/>
      <c r="J6" s="85"/>
      <c r="K6" s="85"/>
      <c r="L6" s="86"/>
    </row>
    <row r="7" spans="1:12" s="50" customFormat="1" ht="60" customHeight="1">
      <c r="A7" s="82"/>
      <c r="B7" s="83"/>
      <c r="C7" s="82"/>
      <c r="D7" s="82"/>
      <c r="E7" s="54" t="s">
        <v>76</v>
      </c>
      <c r="F7" s="55" t="s">
        <v>77</v>
      </c>
      <c r="G7" s="55" t="s">
        <v>78</v>
      </c>
      <c r="H7" s="55" t="s">
        <v>104</v>
      </c>
      <c r="I7" s="55" t="s">
        <v>105</v>
      </c>
      <c r="J7" s="55" t="s">
        <v>106</v>
      </c>
      <c r="K7" s="55" t="s">
        <v>107</v>
      </c>
      <c r="L7" s="55" t="s">
        <v>108</v>
      </c>
    </row>
    <row r="8" spans="1:12" s="56" customFormat="1" ht="21">
      <c r="A8" s="59" t="s">
        <v>5</v>
      </c>
      <c r="B8" s="60" t="s">
        <v>6</v>
      </c>
      <c r="C8" s="61">
        <f>D8</f>
        <v>5860000000</v>
      </c>
      <c r="D8" s="61">
        <f>SUM(E8:G8)</f>
        <v>5860000000</v>
      </c>
      <c r="E8" s="61">
        <f>E9</f>
        <v>35000000</v>
      </c>
      <c r="F8" s="61">
        <f>F10+F12</f>
        <v>5725000000</v>
      </c>
      <c r="G8" s="61">
        <f>G11</f>
        <v>100000000</v>
      </c>
      <c r="H8" s="62"/>
      <c r="I8" s="62"/>
      <c r="J8" s="62"/>
      <c r="K8" s="62"/>
      <c r="L8" s="62"/>
    </row>
    <row r="9" spans="1:12" s="50" customFormat="1">
      <c r="A9" s="63"/>
      <c r="B9" s="95" t="s">
        <v>18</v>
      </c>
      <c r="C9" s="64">
        <f>D9</f>
        <v>35000000</v>
      </c>
      <c r="D9" s="64">
        <f>SUM(E9:G9)</f>
        <v>35000000</v>
      </c>
      <c r="E9" s="64">
        <v>35000000</v>
      </c>
      <c r="F9" s="64"/>
      <c r="G9" s="64">
        <v>0</v>
      </c>
      <c r="H9" s="65"/>
      <c r="I9" s="65"/>
      <c r="J9" s="65"/>
      <c r="K9" s="65"/>
      <c r="L9" s="65"/>
    </row>
    <row r="10" spans="1:12" s="50" customFormat="1" ht="22.5">
      <c r="A10" s="63"/>
      <c r="B10" s="95" t="s">
        <v>19</v>
      </c>
      <c r="C10" s="64">
        <f>D10</f>
        <v>5720000000</v>
      </c>
      <c r="D10" s="64">
        <f>SUM(E10:G10)</f>
        <v>5720000000</v>
      </c>
      <c r="E10" s="66">
        <v>0</v>
      </c>
      <c r="F10" s="66">
        <v>5720000000</v>
      </c>
      <c r="G10" s="67"/>
      <c r="H10" s="65"/>
      <c r="I10" s="65"/>
      <c r="J10" s="65"/>
      <c r="K10" s="65"/>
      <c r="L10" s="65"/>
    </row>
    <row r="11" spans="1:12" s="57" customFormat="1" ht="33.75">
      <c r="A11" s="68"/>
      <c r="B11" s="95" t="s">
        <v>20</v>
      </c>
      <c r="C11" s="64">
        <f t="shared" ref="C11:C12" si="0">D11</f>
        <v>100000000</v>
      </c>
      <c r="D11" s="64">
        <f t="shared" ref="D11:D12" si="1">SUM(E11:G11)</f>
        <v>100000000</v>
      </c>
      <c r="E11" s="69">
        <v>0</v>
      </c>
      <c r="F11" s="69"/>
      <c r="G11" s="67">
        <v>100000000</v>
      </c>
      <c r="H11" s="70"/>
      <c r="I11" s="70"/>
      <c r="J11" s="70"/>
      <c r="K11" s="70"/>
      <c r="L11" s="70"/>
    </row>
    <row r="12" spans="1:12" s="57" customFormat="1" ht="33.75">
      <c r="A12" s="68"/>
      <c r="B12" s="95" t="s">
        <v>21</v>
      </c>
      <c r="C12" s="64">
        <f t="shared" si="0"/>
        <v>5000000</v>
      </c>
      <c r="D12" s="64">
        <f t="shared" si="1"/>
        <v>5000000</v>
      </c>
      <c r="E12" s="69"/>
      <c r="F12" s="69">
        <v>5000000</v>
      </c>
      <c r="G12" s="69"/>
      <c r="H12" s="70"/>
      <c r="I12" s="70"/>
      <c r="J12" s="70"/>
      <c r="K12" s="70"/>
      <c r="L12" s="70"/>
    </row>
    <row r="13" spans="1:12" s="57" customFormat="1" ht="20.100000000000001" customHeight="1">
      <c r="A13" s="68"/>
      <c r="B13" s="96" t="s">
        <v>22</v>
      </c>
      <c r="C13" s="67"/>
      <c r="D13" s="69"/>
      <c r="E13" s="69"/>
      <c r="F13" s="69"/>
      <c r="G13" s="69"/>
      <c r="H13" s="70"/>
      <c r="I13" s="70"/>
      <c r="J13" s="70"/>
      <c r="K13" s="70"/>
      <c r="L13" s="70"/>
    </row>
    <row r="14" spans="1:12" s="56" customFormat="1" ht="14.25">
      <c r="A14" s="59"/>
      <c r="B14" s="96" t="s">
        <v>23</v>
      </c>
      <c r="C14" s="71"/>
      <c r="D14" s="71"/>
      <c r="E14" s="71"/>
      <c r="F14" s="71"/>
      <c r="G14" s="71"/>
      <c r="H14" s="62"/>
      <c r="I14" s="62"/>
      <c r="J14" s="62"/>
      <c r="K14" s="62"/>
      <c r="L14" s="62"/>
    </row>
    <row r="15" spans="1:12" s="56" customFormat="1" ht="21">
      <c r="A15" s="72" t="s">
        <v>7</v>
      </c>
      <c r="B15" s="60" t="s">
        <v>116</v>
      </c>
      <c r="C15" s="71">
        <f t="shared" ref="C15:I15" si="2">C16+C23+C44+C46</f>
        <v>100850000000</v>
      </c>
      <c r="D15" s="71">
        <f>F15+G15+H15+I15+J15+K15+L15+E15</f>
        <v>100850000000</v>
      </c>
      <c r="E15" s="71">
        <f t="shared" si="2"/>
        <v>11316000000</v>
      </c>
      <c r="F15" s="71">
        <f t="shared" si="2"/>
        <v>23683500000</v>
      </c>
      <c r="G15" s="71">
        <f t="shared" si="2"/>
        <v>9229000000</v>
      </c>
      <c r="H15" s="71">
        <f t="shared" si="2"/>
        <v>4942000000</v>
      </c>
      <c r="I15" s="71">
        <f t="shared" si="2"/>
        <v>14733700000</v>
      </c>
      <c r="J15" s="71">
        <f>J16+J23+J44+J46</f>
        <v>8950000000</v>
      </c>
      <c r="K15" s="71">
        <f>K16+K23+K44+K46</f>
        <v>7717800000</v>
      </c>
      <c r="L15" s="71">
        <f>L16+L23+L44+L46</f>
        <v>20278000000</v>
      </c>
    </row>
    <row r="16" spans="1:12" s="56" customFormat="1" ht="14.25">
      <c r="A16" s="72">
        <v>1</v>
      </c>
      <c r="B16" s="60" t="s">
        <v>79</v>
      </c>
      <c r="C16" s="71">
        <f>C17+C20</f>
        <v>30593000000</v>
      </c>
      <c r="D16" s="71">
        <f>D17+D20</f>
        <v>30593000000</v>
      </c>
      <c r="E16" s="71">
        <f>E17+E20</f>
        <v>8009000000</v>
      </c>
      <c r="F16" s="71">
        <f t="shared" ref="F16:L16" si="3">F17+F20</f>
        <v>6677000000</v>
      </c>
      <c r="G16" s="71">
        <f t="shared" si="3"/>
        <v>2350000000</v>
      </c>
      <c r="H16" s="71">
        <f t="shared" si="3"/>
        <v>2372000000</v>
      </c>
      <c r="I16" s="71">
        <f t="shared" si="3"/>
        <v>11185000000</v>
      </c>
      <c r="J16" s="71">
        <f t="shared" si="3"/>
        <v>0</v>
      </c>
      <c r="K16" s="71">
        <f t="shared" si="3"/>
        <v>0</v>
      </c>
      <c r="L16" s="71">
        <f t="shared" si="3"/>
        <v>0</v>
      </c>
    </row>
    <row r="17" spans="1:12" s="56" customFormat="1" ht="14.25">
      <c r="A17" s="72" t="s">
        <v>96</v>
      </c>
      <c r="B17" s="60" t="s">
        <v>80</v>
      </c>
      <c r="C17" s="71">
        <f t="shared" ref="C17:I17" si="4">C18+C19</f>
        <v>24134000000</v>
      </c>
      <c r="D17" s="71">
        <f t="shared" si="4"/>
        <v>24134000000</v>
      </c>
      <c r="E17" s="71">
        <f t="shared" si="4"/>
        <v>6671000000</v>
      </c>
      <c r="F17" s="71">
        <f t="shared" si="4"/>
        <v>2603000000</v>
      </c>
      <c r="G17" s="71">
        <f t="shared" si="4"/>
        <v>2116000000</v>
      </c>
      <c r="H17" s="71">
        <f t="shared" si="4"/>
        <v>2164000000</v>
      </c>
      <c r="I17" s="71">
        <f t="shared" si="4"/>
        <v>10580000000</v>
      </c>
      <c r="J17" s="71">
        <f t="shared" ref="J17:L17" si="5">J18</f>
        <v>0</v>
      </c>
      <c r="K17" s="71">
        <f t="shared" si="5"/>
        <v>0</v>
      </c>
      <c r="L17" s="71">
        <f t="shared" si="5"/>
        <v>0</v>
      </c>
    </row>
    <row r="18" spans="1:12" s="50" customFormat="1" ht="22.5">
      <c r="A18" s="73" t="s">
        <v>97</v>
      </c>
      <c r="B18" s="74" t="s">
        <v>81</v>
      </c>
      <c r="C18" s="64">
        <f>D18</f>
        <v>23626000000</v>
      </c>
      <c r="D18" s="64">
        <f>E18+F18+G18+H18+I18</f>
        <v>23626000000</v>
      </c>
      <c r="E18" s="64">
        <v>6518000000</v>
      </c>
      <c r="F18" s="64">
        <v>2547000000</v>
      </c>
      <c r="G18" s="64">
        <v>2063000000</v>
      </c>
      <c r="H18" s="64">
        <v>2108000000</v>
      </c>
      <c r="I18" s="64">
        <v>10390000000</v>
      </c>
      <c r="J18" s="65"/>
      <c r="K18" s="65"/>
      <c r="L18" s="65"/>
    </row>
    <row r="19" spans="1:12" s="50" customFormat="1" ht="22.5">
      <c r="A19" s="73" t="s">
        <v>98</v>
      </c>
      <c r="B19" s="74" t="s">
        <v>82</v>
      </c>
      <c r="C19" s="64">
        <f>D19</f>
        <v>508000000</v>
      </c>
      <c r="D19" s="64">
        <f>E19+F19+G19+H19+I19</f>
        <v>508000000</v>
      </c>
      <c r="E19" s="64">
        <v>153000000</v>
      </c>
      <c r="F19" s="64">
        <v>56000000</v>
      </c>
      <c r="G19" s="64">
        <v>53000000</v>
      </c>
      <c r="H19" s="64">
        <v>56000000</v>
      </c>
      <c r="I19" s="64">
        <v>190000000</v>
      </c>
      <c r="J19" s="65"/>
      <c r="K19" s="65"/>
      <c r="L19" s="65"/>
    </row>
    <row r="20" spans="1:12" s="56" customFormat="1" ht="21">
      <c r="A20" s="72" t="s">
        <v>99</v>
      </c>
      <c r="B20" s="60" t="s">
        <v>83</v>
      </c>
      <c r="C20" s="71">
        <f>C21+C22</f>
        <v>6459000000</v>
      </c>
      <c r="D20" s="71">
        <f>D21+D22</f>
        <v>6459000000</v>
      </c>
      <c r="E20" s="71">
        <f>E21+E22</f>
        <v>1338000000</v>
      </c>
      <c r="F20" s="71">
        <f t="shared" ref="F20:L20" si="6">F21</f>
        <v>4074000000</v>
      </c>
      <c r="G20" s="71">
        <f>G21+G22</f>
        <v>234000000</v>
      </c>
      <c r="H20" s="71">
        <f>H21+H22</f>
        <v>208000000</v>
      </c>
      <c r="I20" s="71">
        <f>I21+I22</f>
        <v>605000000</v>
      </c>
      <c r="J20" s="71">
        <f t="shared" si="6"/>
        <v>0</v>
      </c>
      <c r="K20" s="71">
        <f t="shared" si="6"/>
        <v>0</v>
      </c>
      <c r="L20" s="71">
        <f t="shared" si="6"/>
        <v>0</v>
      </c>
    </row>
    <row r="21" spans="1:12" s="50" customFormat="1" ht="20.100000000000001" customHeight="1">
      <c r="A21" s="73"/>
      <c r="B21" s="74" t="s">
        <v>84</v>
      </c>
      <c r="C21" s="64">
        <f>D21</f>
        <v>6324000000</v>
      </c>
      <c r="D21" s="64">
        <f>E21+F21+G21+H21+I21</f>
        <v>6324000000</v>
      </c>
      <c r="E21" s="64">
        <v>1257000000</v>
      </c>
      <c r="F21" s="75">
        <v>4074000000</v>
      </c>
      <c r="G21" s="64">
        <v>214000000</v>
      </c>
      <c r="H21" s="64">
        <v>207000000</v>
      </c>
      <c r="I21" s="64">
        <v>572000000</v>
      </c>
      <c r="J21" s="64"/>
      <c r="K21" s="65"/>
      <c r="L21" s="65"/>
    </row>
    <row r="22" spans="1:12" s="50" customFormat="1" ht="20.100000000000001" customHeight="1">
      <c r="A22" s="73"/>
      <c r="B22" s="74" t="s">
        <v>114</v>
      </c>
      <c r="C22" s="64">
        <f>D22</f>
        <v>135000000</v>
      </c>
      <c r="D22" s="64">
        <f>E22+F22+G22+H22+I22</f>
        <v>135000000</v>
      </c>
      <c r="E22" s="64">
        <v>81000000</v>
      </c>
      <c r="F22" s="75"/>
      <c r="G22" s="64">
        <v>20000000</v>
      </c>
      <c r="H22" s="64">
        <v>1000000</v>
      </c>
      <c r="I22" s="64">
        <v>33000000</v>
      </c>
      <c r="J22" s="64"/>
      <c r="K22" s="65"/>
      <c r="L22" s="65"/>
    </row>
    <row r="23" spans="1:12" s="56" customFormat="1" ht="21">
      <c r="A23" s="72">
        <v>2</v>
      </c>
      <c r="B23" s="60" t="s">
        <v>85</v>
      </c>
      <c r="C23" s="71">
        <f>C24+C30+C36+C42</f>
        <v>53047000000</v>
      </c>
      <c r="D23" s="71">
        <f>D24+D30+D36+D42</f>
        <v>53047000000</v>
      </c>
      <c r="E23" s="71">
        <f t="shared" ref="E23:L23" si="7">E24+E30+E36+E42</f>
        <v>2800000000</v>
      </c>
      <c r="F23" s="71">
        <f t="shared" si="7"/>
        <v>16855000000</v>
      </c>
      <c r="G23" s="71">
        <f t="shared" si="7"/>
        <v>6663000000</v>
      </c>
      <c r="H23" s="71">
        <f t="shared" si="7"/>
        <v>650000000</v>
      </c>
      <c r="I23" s="71">
        <f t="shared" si="7"/>
        <v>3518000000</v>
      </c>
      <c r="J23" s="71">
        <f t="shared" si="7"/>
        <v>8585000000</v>
      </c>
      <c r="K23" s="71">
        <f>K24+K30+K36+K42</f>
        <v>4697000000</v>
      </c>
      <c r="L23" s="71">
        <f t="shared" si="7"/>
        <v>9279000000</v>
      </c>
    </row>
    <row r="24" spans="1:12" s="56" customFormat="1" ht="20.100000000000001" customHeight="1">
      <c r="A24" s="72" t="s">
        <v>100</v>
      </c>
      <c r="B24" s="60" t="s">
        <v>86</v>
      </c>
      <c r="C24" s="71">
        <f>C26+C29+C27</f>
        <v>34503000000</v>
      </c>
      <c r="D24" s="71">
        <f>D26+D29+D27</f>
        <v>34503000000</v>
      </c>
      <c r="E24" s="71">
        <f t="shared" ref="E24:L24" si="8">E26+E29</f>
        <v>2400000000</v>
      </c>
      <c r="F24" s="71">
        <f>F26+F29+F27</f>
        <v>16855000000</v>
      </c>
      <c r="G24" s="71">
        <f>G26+G29+G27</f>
        <v>6663000000</v>
      </c>
      <c r="H24" s="71">
        <f t="shared" si="8"/>
        <v>0</v>
      </c>
      <c r="I24" s="71">
        <f t="shared" si="8"/>
        <v>0</v>
      </c>
      <c r="J24" s="71">
        <f>J26+J29+J27</f>
        <v>8585000000</v>
      </c>
      <c r="K24" s="71">
        <f t="shared" si="8"/>
        <v>0</v>
      </c>
      <c r="L24" s="71">
        <f t="shared" si="8"/>
        <v>0</v>
      </c>
    </row>
    <row r="25" spans="1:12" s="56" customFormat="1" ht="14.25">
      <c r="A25" s="72" t="s">
        <v>97</v>
      </c>
      <c r="B25" s="60" t="s">
        <v>87</v>
      </c>
      <c r="C25" s="71">
        <f>C26+C27</f>
        <v>14275000000</v>
      </c>
      <c r="D25" s="71">
        <f t="shared" ref="D25:L25" si="9">D26+D27</f>
        <v>14275000000</v>
      </c>
      <c r="E25" s="71">
        <f t="shared" si="9"/>
        <v>0</v>
      </c>
      <c r="F25" s="71">
        <f t="shared" si="9"/>
        <v>5193000000</v>
      </c>
      <c r="G25" s="71">
        <f t="shared" si="9"/>
        <v>4137000000</v>
      </c>
      <c r="H25" s="71">
        <f t="shared" si="9"/>
        <v>0</v>
      </c>
      <c r="I25" s="71">
        <f t="shared" si="9"/>
        <v>0</v>
      </c>
      <c r="J25" s="71">
        <f t="shared" si="9"/>
        <v>4945000000</v>
      </c>
      <c r="K25" s="71">
        <f t="shared" si="9"/>
        <v>0</v>
      </c>
      <c r="L25" s="71">
        <f t="shared" si="9"/>
        <v>0</v>
      </c>
    </row>
    <row r="26" spans="1:12" s="50" customFormat="1" ht="22.5">
      <c r="A26" s="73"/>
      <c r="B26" s="74" t="s">
        <v>88</v>
      </c>
      <c r="C26" s="76">
        <f>D26</f>
        <v>13935000000</v>
      </c>
      <c r="D26" s="76">
        <f>F26+G26+J26</f>
        <v>13935000000</v>
      </c>
      <c r="E26" s="65"/>
      <c r="F26" s="64">
        <v>5070000000</v>
      </c>
      <c r="G26" s="64">
        <v>4038000000</v>
      </c>
      <c r="H26" s="64"/>
      <c r="I26" s="64"/>
      <c r="J26" s="64">
        <f>4827000000</f>
        <v>4827000000</v>
      </c>
      <c r="K26" s="65"/>
      <c r="L26" s="65"/>
    </row>
    <row r="27" spans="1:12" s="50" customFormat="1" ht="22.5">
      <c r="A27" s="73"/>
      <c r="B27" s="74" t="s">
        <v>89</v>
      </c>
      <c r="C27" s="76">
        <f>D27</f>
        <v>340000000</v>
      </c>
      <c r="D27" s="76">
        <f>F27+G27+J27</f>
        <v>340000000</v>
      </c>
      <c r="E27" s="65"/>
      <c r="F27" s="64">
        <v>123000000</v>
      </c>
      <c r="G27" s="64">
        <v>99000000</v>
      </c>
      <c r="H27" s="65"/>
      <c r="I27" s="65"/>
      <c r="J27" s="64">
        <v>118000000</v>
      </c>
      <c r="K27" s="65"/>
      <c r="L27" s="65"/>
    </row>
    <row r="28" spans="1:12" s="56" customFormat="1" ht="21">
      <c r="A28" s="72" t="s">
        <v>98</v>
      </c>
      <c r="B28" s="60" t="s">
        <v>90</v>
      </c>
      <c r="C28" s="77">
        <f>C29</f>
        <v>20228000000</v>
      </c>
      <c r="D28" s="77">
        <f t="shared" ref="D28:L28" si="10">D29</f>
        <v>20228000000</v>
      </c>
      <c r="E28" s="77">
        <f t="shared" si="10"/>
        <v>2400000000</v>
      </c>
      <c r="F28" s="77">
        <f t="shared" si="10"/>
        <v>11662000000</v>
      </c>
      <c r="G28" s="77">
        <f t="shared" si="10"/>
        <v>2526000000</v>
      </c>
      <c r="H28" s="77">
        <f t="shared" si="10"/>
        <v>0</v>
      </c>
      <c r="I28" s="77">
        <f t="shared" si="10"/>
        <v>0</v>
      </c>
      <c r="J28" s="77">
        <f t="shared" si="10"/>
        <v>3640000000</v>
      </c>
      <c r="K28" s="77">
        <f t="shared" si="10"/>
        <v>0</v>
      </c>
      <c r="L28" s="77">
        <f t="shared" si="10"/>
        <v>0</v>
      </c>
    </row>
    <row r="29" spans="1:12" s="50" customFormat="1">
      <c r="A29" s="73"/>
      <c r="B29" s="74" t="s">
        <v>84</v>
      </c>
      <c r="C29" s="76">
        <f>D29</f>
        <v>20228000000</v>
      </c>
      <c r="D29" s="76">
        <f>E29+F29+G29+J29</f>
        <v>20228000000</v>
      </c>
      <c r="E29" s="64">
        <v>2400000000</v>
      </c>
      <c r="F29" s="64">
        <v>11662000000</v>
      </c>
      <c r="G29" s="64">
        <v>2526000000</v>
      </c>
      <c r="H29" s="64"/>
      <c r="I29" s="64"/>
      <c r="J29" s="64">
        <f>3580000000+60000000</f>
        <v>3640000000</v>
      </c>
      <c r="K29" s="65"/>
      <c r="L29" s="65"/>
    </row>
    <row r="30" spans="1:12" s="56" customFormat="1" ht="14.25">
      <c r="A30" s="72" t="s">
        <v>101</v>
      </c>
      <c r="B30" s="60" t="s">
        <v>91</v>
      </c>
      <c r="C30" s="77">
        <f>C32+C35+C33</f>
        <v>12797000000</v>
      </c>
      <c r="D30" s="77">
        <f>D32+D35+D33</f>
        <v>12797000000</v>
      </c>
      <c r="E30" s="77">
        <f t="shared" ref="E30:K30" si="11">E32+E35</f>
        <v>0</v>
      </c>
      <c r="F30" s="77">
        <f t="shared" si="11"/>
        <v>0</v>
      </c>
      <c r="G30" s="77">
        <f t="shared" si="11"/>
        <v>0</v>
      </c>
      <c r="H30" s="77">
        <f t="shared" si="11"/>
        <v>0</v>
      </c>
      <c r="I30" s="77">
        <f>I32+I35+I33</f>
        <v>3518000000</v>
      </c>
      <c r="J30" s="77">
        <f t="shared" si="11"/>
        <v>0</v>
      </c>
      <c r="K30" s="77">
        <f t="shared" si="11"/>
        <v>0</v>
      </c>
      <c r="L30" s="77">
        <f>L32+L35+L33</f>
        <v>9279000000</v>
      </c>
    </row>
    <row r="31" spans="1:12" s="56" customFormat="1" ht="14.25">
      <c r="A31" s="72" t="s">
        <v>97</v>
      </c>
      <c r="B31" s="60" t="s">
        <v>87</v>
      </c>
      <c r="C31" s="77">
        <f>C32+C33</f>
        <v>5313000000</v>
      </c>
      <c r="D31" s="77">
        <f t="shared" ref="D31:L31" si="12">D32+D33</f>
        <v>5313000000</v>
      </c>
      <c r="E31" s="77">
        <f t="shared" si="12"/>
        <v>0</v>
      </c>
      <c r="F31" s="77">
        <f t="shared" si="12"/>
        <v>0</v>
      </c>
      <c r="G31" s="77">
        <f t="shared" si="12"/>
        <v>0</v>
      </c>
      <c r="H31" s="77">
        <f t="shared" si="12"/>
        <v>0</v>
      </c>
      <c r="I31" s="77">
        <f t="shared" si="12"/>
        <v>1938000000</v>
      </c>
      <c r="J31" s="77">
        <f t="shared" si="12"/>
        <v>0</v>
      </c>
      <c r="K31" s="77">
        <f t="shared" si="12"/>
        <v>0</v>
      </c>
      <c r="L31" s="77">
        <f t="shared" si="12"/>
        <v>3375000000</v>
      </c>
    </row>
    <row r="32" spans="1:12" s="50" customFormat="1" ht="22.5">
      <c r="A32" s="73"/>
      <c r="B32" s="74" t="s">
        <v>88</v>
      </c>
      <c r="C32" s="76">
        <f>D32</f>
        <v>5198000000</v>
      </c>
      <c r="D32" s="76">
        <f>I32+L32</f>
        <v>5198000000</v>
      </c>
      <c r="E32" s="65"/>
      <c r="F32" s="65"/>
      <c r="G32" s="65"/>
      <c r="H32" s="65"/>
      <c r="I32" s="64">
        <v>1899000000</v>
      </c>
      <c r="J32" s="65"/>
      <c r="K32" s="65"/>
      <c r="L32" s="64">
        <v>3299000000</v>
      </c>
    </row>
    <row r="33" spans="1:12" s="50" customFormat="1" ht="22.5">
      <c r="A33" s="73"/>
      <c r="B33" s="74" t="s">
        <v>89</v>
      </c>
      <c r="C33" s="76">
        <f>D33</f>
        <v>115000000</v>
      </c>
      <c r="D33" s="76">
        <f>I33+L33</f>
        <v>115000000</v>
      </c>
      <c r="E33" s="65"/>
      <c r="F33" s="65"/>
      <c r="G33" s="65"/>
      <c r="H33" s="65"/>
      <c r="I33" s="64">
        <v>39000000</v>
      </c>
      <c r="J33" s="65"/>
      <c r="K33" s="65"/>
      <c r="L33" s="64">
        <v>76000000</v>
      </c>
    </row>
    <row r="34" spans="1:12" s="56" customFormat="1" ht="21">
      <c r="A34" s="72" t="s">
        <v>98</v>
      </c>
      <c r="B34" s="60" t="s">
        <v>90</v>
      </c>
      <c r="C34" s="77">
        <f>C35</f>
        <v>7484000000</v>
      </c>
      <c r="D34" s="77">
        <f t="shared" ref="D34:L34" si="13">D35</f>
        <v>7484000000</v>
      </c>
      <c r="E34" s="77">
        <f t="shared" si="13"/>
        <v>0</v>
      </c>
      <c r="F34" s="77">
        <f t="shared" si="13"/>
        <v>0</v>
      </c>
      <c r="G34" s="77">
        <f t="shared" si="13"/>
        <v>0</v>
      </c>
      <c r="H34" s="77">
        <f t="shared" si="13"/>
        <v>0</v>
      </c>
      <c r="I34" s="77">
        <f t="shared" si="13"/>
        <v>1580000000</v>
      </c>
      <c r="J34" s="77">
        <f t="shared" si="13"/>
        <v>0</v>
      </c>
      <c r="K34" s="77">
        <f t="shared" si="13"/>
        <v>0</v>
      </c>
      <c r="L34" s="77">
        <f t="shared" si="13"/>
        <v>5904000000</v>
      </c>
    </row>
    <row r="35" spans="1:12" s="50" customFormat="1">
      <c r="A35" s="73"/>
      <c r="B35" s="74" t="s">
        <v>84</v>
      </c>
      <c r="C35" s="76">
        <f>D35</f>
        <v>7484000000</v>
      </c>
      <c r="D35" s="76">
        <f>L35+I35</f>
        <v>7484000000</v>
      </c>
      <c r="E35" s="65"/>
      <c r="F35" s="65"/>
      <c r="G35" s="65"/>
      <c r="H35" s="65"/>
      <c r="I35" s="64">
        <v>1580000000</v>
      </c>
      <c r="J35" s="65"/>
      <c r="K35" s="65"/>
      <c r="L35" s="64">
        <f>769000000+5135000000</f>
        <v>5904000000</v>
      </c>
    </row>
    <row r="36" spans="1:12" s="56" customFormat="1" ht="14.25">
      <c r="A36" s="72" t="s">
        <v>102</v>
      </c>
      <c r="B36" s="60" t="s">
        <v>92</v>
      </c>
      <c r="C36" s="77">
        <f>C41+C38</f>
        <v>5347000000</v>
      </c>
      <c r="D36" s="77">
        <f>D41+D38</f>
        <v>5347000000</v>
      </c>
      <c r="E36" s="77">
        <f t="shared" ref="E36:L36" si="14">E41+E38</f>
        <v>0</v>
      </c>
      <c r="F36" s="77">
        <f t="shared" si="14"/>
        <v>0</v>
      </c>
      <c r="G36" s="77">
        <f t="shared" si="14"/>
        <v>0</v>
      </c>
      <c r="H36" s="77">
        <f t="shared" si="14"/>
        <v>650000000</v>
      </c>
      <c r="I36" s="77">
        <f t="shared" si="14"/>
        <v>0</v>
      </c>
      <c r="J36" s="77">
        <f t="shared" si="14"/>
        <v>0</v>
      </c>
      <c r="K36" s="77">
        <f t="shared" si="14"/>
        <v>4697000000</v>
      </c>
      <c r="L36" s="77">
        <f t="shared" si="14"/>
        <v>0</v>
      </c>
    </row>
    <row r="37" spans="1:12" s="56" customFormat="1" ht="14.25">
      <c r="A37" s="72" t="s">
        <v>97</v>
      </c>
      <c r="B37" s="60" t="s">
        <v>87</v>
      </c>
      <c r="C37" s="77">
        <f>C38</f>
        <v>697000000</v>
      </c>
      <c r="D37" s="77">
        <f t="shared" ref="D37:L37" si="15">D38</f>
        <v>697000000</v>
      </c>
      <c r="E37" s="77">
        <f t="shared" si="15"/>
        <v>0</v>
      </c>
      <c r="F37" s="77">
        <f t="shared" si="15"/>
        <v>0</v>
      </c>
      <c r="G37" s="77">
        <f t="shared" si="15"/>
        <v>0</v>
      </c>
      <c r="H37" s="77">
        <f t="shared" si="15"/>
        <v>0</v>
      </c>
      <c r="I37" s="77">
        <f t="shared" si="15"/>
        <v>0</v>
      </c>
      <c r="J37" s="77">
        <f t="shared" si="15"/>
        <v>0</v>
      </c>
      <c r="K37" s="77">
        <f t="shared" si="15"/>
        <v>697000000</v>
      </c>
      <c r="L37" s="77">
        <f t="shared" si="15"/>
        <v>0</v>
      </c>
    </row>
    <row r="38" spans="1:12" s="50" customFormat="1" ht="22.5">
      <c r="A38" s="73"/>
      <c r="B38" s="74" t="s">
        <v>88</v>
      </c>
      <c r="C38" s="76">
        <f>D38</f>
        <v>697000000</v>
      </c>
      <c r="D38" s="76">
        <f>K38</f>
        <v>697000000</v>
      </c>
      <c r="E38" s="65"/>
      <c r="F38" s="65"/>
      <c r="G38" s="65"/>
      <c r="H38" s="65"/>
      <c r="I38" s="65"/>
      <c r="J38" s="65"/>
      <c r="K38" s="64">
        <v>697000000</v>
      </c>
      <c r="L38" s="65"/>
    </row>
    <row r="39" spans="1:12" s="50" customFormat="1" ht="22.5">
      <c r="A39" s="73"/>
      <c r="B39" s="74" t="s">
        <v>89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</row>
    <row r="40" spans="1:12" s="56" customFormat="1" ht="21">
      <c r="A40" s="72" t="s">
        <v>98</v>
      </c>
      <c r="B40" s="60" t="s">
        <v>90</v>
      </c>
      <c r="C40" s="77">
        <f>C41</f>
        <v>4650000000</v>
      </c>
      <c r="D40" s="77">
        <f t="shared" ref="D40:L40" si="16">D41</f>
        <v>4650000000</v>
      </c>
      <c r="E40" s="77">
        <f t="shared" si="16"/>
        <v>0</v>
      </c>
      <c r="F40" s="77">
        <f t="shared" si="16"/>
        <v>0</v>
      </c>
      <c r="G40" s="77">
        <f t="shared" si="16"/>
        <v>0</v>
      </c>
      <c r="H40" s="77">
        <f t="shared" si="16"/>
        <v>650000000</v>
      </c>
      <c r="I40" s="77">
        <f t="shared" si="16"/>
        <v>0</v>
      </c>
      <c r="J40" s="77">
        <f t="shared" si="16"/>
        <v>0</v>
      </c>
      <c r="K40" s="77">
        <f t="shared" si="16"/>
        <v>4000000000</v>
      </c>
      <c r="L40" s="77">
        <f t="shared" si="16"/>
        <v>0</v>
      </c>
    </row>
    <row r="41" spans="1:12" s="50" customFormat="1">
      <c r="A41" s="73"/>
      <c r="B41" s="74" t="s">
        <v>84</v>
      </c>
      <c r="C41" s="76">
        <f>D41</f>
        <v>4650000000</v>
      </c>
      <c r="D41" s="76">
        <f>H41+K41</f>
        <v>4650000000</v>
      </c>
      <c r="E41" s="65"/>
      <c r="F41" s="65"/>
      <c r="G41" s="65"/>
      <c r="H41" s="64">
        <v>650000000</v>
      </c>
      <c r="I41" s="65"/>
      <c r="J41" s="65"/>
      <c r="K41" s="64">
        <v>4000000000</v>
      </c>
      <c r="L41" s="65"/>
    </row>
    <row r="42" spans="1:12" s="56" customFormat="1" ht="21">
      <c r="A42" s="72" t="s">
        <v>103</v>
      </c>
      <c r="B42" s="60" t="s">
        <v>93</v>
      </c>
      <c r="C42" s="77">
        <f>C43</f>
        <v>400000000</v>
      </c>
      <c r="D42" s="77">
        <f>D43</f>
        <v>400000000</v>
      </c>
      <c r="E42" s="77">
        <f t="shared" ref="E42:L42" si="17">E43</f>
        <v>400000000</v>
      </c>
      <c r="F42" s="77">
        <f t="shared" si="17"/>
        <v>0</v>
      </c>
      <c r="G42" s="77">
        <f t="shared" si="17"/>
        <v>0</v>
      </c>
      <c r="H42" s="77">
        <f t="shared" si="17"/>
        <v>0</v>
      </c>
      <c r="I42" s="77">
        <f t="shared" si="17"/>
        <v>0</v>
      </c>
      <c r="J42" s="77">
        <f t="shared" si="17"/>
        <v>0</v>
      </c>
      <c r="K42" s="77">
        <f t="shared" si="17"/>
        <v>0</v>
      </c>
      <c r="L42" s="77">
        <f t="shared" si="17"/>
        <v>0</v>
      </c>
    </row>
    <row r="43" spans="1:12" s="50" customFormat="1" ht="22.5">
      <c r="A43" s="73"/>
      <c r="B43" s="74" t="s">
        <v>94</v>
      </c>
      <c r="C43" s="76">
        <f>D43</f>
        <v>400000000</v>
      </c>
      <c r="D43" s="76">
        <f>E43</f>
        <v>400000000</v>
      </c>
      <c r="E43" s="76">
        <v>400000000</v>
      </c>
      <c r="F43" s="65"/>
      <c r="G43" s="65"/>
      <c r="H43" s="65"/>
      <c r="I43" s="65"/>
      <c r="J43" s="65"/>
      <c r="K43" s="65"/>
      <c r="L43" s="65"/>
    </row>
    <row r="44" spans="1:12" s="56" customFormat="1" ht="14.25">
      <c r="A44" s="72">
        <v>3</v>
      </c>
      <c r="B44" s="60" t="s">
        <v>95</v>
      </c>
      <c r="C44" s="77">
        <f>C45</f>
        <v>2220000000</v>
      </c>
      <c r="D44" s="77">
        <f>D45</f>
        <v>2220000000</v>
      </c>
      <c r="E44" s="77">
        <f t="shared" ref="E44:L44" si="18">E45</f>
        <v>0</v>
      </c>
      <c r="F44" s="77">
        <f t="shared" si="18"/>
        <v>120000000</v>
      </c>
      <c r="G44" s="77">
        <f t="shared" si="18"/>
        <v>200000000</v>
      </c>
      <c r="H44" s="77">
        <f t="shared" si="18"/>
        <v>1900000000</v>
      </c>
      <c r="I44" s="77">
        <f t="shared" si="18"/>
        <v>0</v>
      </c>
      <c r="J44" s="77">
        <f t="shared" si="18"/>
        <v>0</v>
      </c>
      <c r="K44" s="77">
        <f t="shared" si="18"/>
        <v>0</v>
      </c>
      <c r="L44" s="77">
        <f t="shared" si="18"/>
        <v>0</v>
      </c>
    </row>
    <row r="45" spans="1:12" s="50" customFormat="1" ht="22.5">
      <c r="A45" s="73"/>
      <c r="B45" s="74" t="s">
        <v>94</v>
      </c>
      <c r="C45" s="76">
        <f>D45</f>
        <v>2220000000</v>
      </c>
      <c r="D45" s="76">
        <f>F45+G45+H45</f>
        <v>2220000000</v>
      </c>
      <c r="E45" s="65"/>
      <c r="F45" s="76">
        <v>120000000</v>
      </c>
      <c r="G45" s="76">
        <v>200000000</v>
      </c>
      <c r="H45" s="76">
        <v>1900000000</v>
      </c>
      <c r="I45" s="65"/>
      <c r="J45" s="65"/>
      <c r="K45" s="65"/>
      <c r="L45" s="65"/>
    </row>
    <row r="46" spans="1:12" s="56" customFormat="1" ht="14.25">
      <c r="A46" s="72">
        <v>4</v>
      </c>
      <c r="B46" s="60" t="s">
        <v>117</v>
      </c>
      <c r="C46" s="77">
        <f t="shared" ref="C46:L46" si="19">C47+C49+C51</f>
        <v>14990000000</v>
      </c>
      <c r="D46" s="77">
        <f t="shared" si="19"/>
        <v>14990000000</v>
      </c>
      <c r="E46" s="77">
        <f t="shared" si="19"/>
        <v>507000000</v>
      </c>
      <c r="F46" s="77">
        <f t="shared" si="19"/>
        <v>31500000</v>
      </c>
      <c r="G46" s="77">
        <f t="shared" si="19"/>
        <v>16000000</v>
      </c>
      <c r="H46" s="77">
        <f t="shared" si="19"/>
        <v>20000000</v>
      </c>
      <c r="I46" s="77">
        <f t="shared" si="19"/>
        <v>30700000</v>
      </c>
      <c r="J46" s="77">
        <f t="shared" si="19"/>
        <v>365000000</v>
      </c>
      <c r="K46" s="77">
        <f t="shared" si="19"/>
        <v>3020800000</v>
      </c>
      <c r="L46" s="77">
        <f t="shared" si="19"/>
        <v>10999000000</v>
      </c>
    </row>
    <row r="47" spans="1:12" s="56" customFormat="1" ht="21">
      <c r="A47" s="72" t="s">
        <v>97</v>
      </c>
      <c r="B47" s="60" t="s">
        <v>110</v>
      </c>
      <c r="C47" s="77">
        <f>C48</f>
        <v>3918000000</v>
      </c>
      <c r="D47" s="77">
        <f t="shared" ref="D47:L47" si="20">D48</f>
        <v>3918000000</v>
      </c>
      <c r="E47" s="77">
        <f t="shared" si="20"/>
        <v>434000000</v>
      </c>
      <c r="F47" s="77">
        <f t="shared" si="20"/>
        <v>31500000</v>
      </c>
      <c r="G47" s="77">
        <f t="shared" si="20"/>
        <v>16000000</v>
      </c>
      <c r="H47" s="77">
        <f t="shared" si="20"/>
        <v>20000000</v>
      </c>
      <c r="I47" s="77">
        <f t="shared" si="20"/>
        <v>30700000</v>
      </c>
      <c r="J47" s="77">
        <f t="shared" si="20"/>
        <v>365000000</v>
      </c>
      <c r="K47" s="77">
        <f t="shared" si="20"/>
        <v>3020800000</v>
      </c>
      <c r="L47" s="77">
        <f t="shared" si="20"/>
        <v>0</v>
      </c>
    </row>
    <row r="48" spans="1:12" s="50" customFormat="1">
      <c r="A48" s="73"/>
      <c r="B48" s="74" t="s">
        <v>90</v>
      </c>
      <c r="C48" s="76">
        <f>D48</f>
        <v>3918000000</v>
      </c>
      <c r="D48" s="76">
        <f>E48+F48+G48+H48+I48+J48+K48</f>
        <v>3918000000</v>
      </c>
      <c r="E48" s="76">
        <v>434000000</v>
      </c>
      <c r="F48" s="76">
        <v>31500000</v>
      </c>
      <c r="G48" s="76">
        <v>16000000</v>
      </c>
      <c r="H48" s="76">
        <v>20000000</v>
      </c>
      <c r="I48" s="76">
        <v>30700000</v>
      </c>
      <c r="J48" s="76">
        <v>365000000</v>
      </c>
      <c r="K48" s="76">
        <v>3020800000</v>
      </c>
      <c r="L48" s="65"/>
    </row>
    <row r="49" spans="1:12" s="56" customFormat="1" ht="21">
      <c r="A49" s="72" t="s">
        <v>98</v>
      </c>
      <c r="B49" s="60" t="s">
        <v>111</v>
      </c>
      <c r="C49" s="77">
        <f>D49</f>
        <v>73000000</v>
      </c>
      <c r="D49" s="77">
        <f>D50</f>
        <v>73000000</v>
      </c>
      <c r="E49" s="77">
        <f>E50</f>
        <v>73000000</v>
      </c>
      <c r="F49" s="62"/>
      <c r="G49" s="62"/>
      <c r="H49" s="62"/>
      <c r="I49" s="62"/>
      <c r="J49" s="62"/>
      <c r="K49" s="62"/>
      <c r="L49" s="62"/>
    </row>
    <row r="50" spans="1:12" s="50" customFormat="1">
      <c r="A50" s="73"/>
      <c r="B50" s="74" t="s">
        <v>90</v>
      </c>
      <c r="C50" s="76">
        <f>D50</f>
        <v>73000000</v>
      </c>
      <c r="D50" s="76">
        <f>E50</f>
        <v>73000000</v>
      </c>
      <c r="E50" s="76">
        <v>73000000</v>
      </c>
      <c r="F50" s="65"/>
      <c r="G50" s="65"/>
      <c r="H50" s="65"/>
      <c r="I50" s="65"/>
      <c r="J50" s="65"/>
      <c r="K50" s="65"/>
      <c r="L50" s="65"/>
    </row>
    <row r="51" spans="1:12" s="56" customFormat="1" ht="21">
      <c r="A51" s="72" t="s">
        <v>112</v>
      </c>
      <c r="B51" s="60" t="s">
        <v>113</v>
      </c>
      <c r="C51" s="77">
        <f>D51</f>
        <v>10999000000</v>
      </c>
      <c r="D51" s="77">
        <f>D52</f>
        <v>10999000000</v>
      </c>
      <c r="E51" s="62"/>
      <c r="F51" s="62"/>
      <c r="G51" s="62"/>
      <c r="H51" s="62"/>
      <c r="I51" s="62"/>
      <c r="J51" s="62"/>
      <c r="K51" s="62"/>
      <c r="L51" s="77">
        <f>L52</f>
        <v>10999000000</v>
      </c>
    </row>
    <row r="52" spans="1:12" s="50" customFormat="1" ht="22.5">
      <c r="A52" s="73"/>
      <c r="B52" s="74" t="s">
        <v>94</v>
      </c>
      <c r="C52" s="76">
        <f>D52</f>
        <v>10999000000</v>
      </c>
      <c r="D52" s="76">
        <f>L52</f>
        <v>10999000000</v>
      </c>
      <c r="E52" s="65"/>
      <c r="F52" s="65"/>
      <c r="G52" s="65"/>
      <c r="H52" s="65"/>
      <c r="I52" s="65"/>
      <c r="J52" s="65"/>
      <c r="K52" s="65"/>
      <c r="L52" s="76">
        <v>10999000000</v>
      </c>
    </row>
    <row r="53" spans="1:12" s="50" customFormat="1">
      <c r="E53" s="51"/>
      <c r="F53" s="51"/>
      <c r="G53" s="51"/>
      <c r="H53" s="51"/>
      <c r="I53" s="51"/>
      <c r="J53" s="51"/>
      <c r="K53" s="51"/>
      <c r="L53" s="51"/>
    </row>
    <row r="54" spans="1:12" s="50" customFormat="1">
      <c r="E54" s="51"/>
      <c r="F54" s="51"/>
      <c r="G54" s="51"/>
      <c r="H54" s="51"/>
      <c r="I54" s="51"/>
      <c r="J54" s="51"/>
      <c r="K54" s="51"/>
      <c r="L54" s="51"/>
    </row>
    <row r="55" spans="1:12" s="50" customFormat="1">
      <c r="E55" s="51"/>
      <c r="F55" s="51"/>
      <c r="G55" s="51"/>
      <c r="H55" s="51"/>
      <c r="I55" s="51"/>
      <c r="J55" s="51"/>
      <c r="K55" s="51"/>
      <c r="L55" s="51"/>
    </row>
    <row r="56" spans="1:12" s="50" customFormat="1">
      <c r="E56" s="51"/>
      <c r="F56" s="51"/>
      <c r="G56" s="51"/>
      <c r="H56" s="51"/>
      <c r="I56" s="51"/>
      <c r="J56" s="51"/>
      <c r="K56" s="51"/>
      <c r="L56" s="51"/>
    </row>
    <row r="57" spans="1:12" s="50" customFormat="1">
      <c r="E57" s="51"/>
      <c r="F57" s="51"/>
      <c r="G57" s="51"/>
      <c r="H57" s="51"/>
      <c r="I57" s="51"/>
      <c r="J57" s="51"/>
      <c r="K57" s="51"/>
      <c r="L57" s="51"/>
    </row>
    <row r="58" spans="1:12" s="50" customFormat="1">
      <c r="E58" s="51"/>
      <c r="F58" s="51"/>
      <c r="G58" s="51"/>
      <c r="H58" s="51"/>
      <c r="I58" s="51"/>
      <c r="J58" s="51"/>
      <c r="K58" s="51"/>
      <c r="L58" s="51"/>
    </row>
    <row r="59" spans="1:12" s="50" customFormat="1">
      <c r="E59" s="51"/>
      <c r="F59" s="51"/>
      <c r="G59" s="51"/>
      <c r="H59" s="51"/>
      <c r="I59" s="51"/>
      <c r="J59" s="51"/>
      <c r="K59" s="51"/>
      <c r="L59" s="51"/>
    </row>
    <row r="60" spans="1:12" s="50" customFormat="1">
      <c r="E60" s="51"/>
      <c r="F60" s="51"/>
      <c r="G60" s="51"/>
      <c r="H60" s="51"/>
      <c r="I60" s="51"/>
      <c r="J60" s="51"/>
      <c r="K60" s="51"/>
      <c r="L60" s="51"/>
    </row>
    <row r="61" spans="1:12" s="50" customFormat="1">
      <c r="E61" s="51"/>
      <c r="F61" s="51"/>
      <c r="G61" s="51"/>
      <c r="H61" s="51"/>
      <c r="I61" s="51"/>
      <c r="J61" s="51"/>
      <c r="K61" s="51"/>
      <c r="L61" s="51"/>
    </row>
    <row r="62" spans="1:12" s="50" customFormat="1">
      <c r="E62" s="51"/>
      <c r="F62" s="51"/>
      <c r="G62" s="51"/>
      <c r="H62" s="51"/>
      <c r="I62" s="51"/>
      <c r="J62" s="51"/>
      <c r="K62" s="51"/>
      <c r="L62" s="51"/>
    </row>
    <row r="63" spans="1:12" s="50" customFormat="1">
      <c r="E63" s="51"/>
      <c r="F63" s="51"/>
      <c r="G63" s="51"/>
      <c r="H63" s="51"/>
      <c r="I63" s="51"/>
      <c r="J63" s="51"/>
      <c r="K63" s="51"/>
      <c r="L63" s="51"/>
    </row>
    <row r="64" spans="1:12" s="50" customFormat="1">
      <c r="E64" s="51"/>
      <c r="F64" s="51"/>
      <c r="G64" s="51"/>
      <c r="H64" s="51"/>
      <c r="I64" s="51"/>
      <c r="J64" s="51"/>
      <c r="K64" s="51"/>
      <c r="L64" s="51"/>
    </row>
    <row r="65" spans="5:12" s="50" customFormat="1">
      <c r="E65" s="51"/>
      <c r="F65" s="51"/>
      <c r="G65" s="51"/>
      <c r="H65" s="51"/>
      <c r="I65" s="51"/>
      <c r="J65" s="51"/>
      <c r="K65" s="51"/>
      <c r="L65" s="51"/>
    </row>
    <row r="66" spans="5:12" s="50" customFormat="1">
      <c r="E66" s="51"/>
      <c r="F66" s="51"/>
      <c r="G66" s="51"/>
      <c r="H66" s="51"/>
      <c r="I66" s="51"/>
      <c r="J66" s="51"/>
      <c r="K66" s="51"/>
      <c r="L66" s="51"/>
    </row>
    <row r="67" spans="5:12" s="50" customFormat="1">
      <c r="E67" s="51"/>
      <c r="F67" s="51"/>
      <c r="G67" s="51"/>
      <c r="H67" s="51"/>
      <c r="I67" s="51"/>
      <c r="J67" s="51"/>
      <c r="K67" s="51"/>
      <c r="L67" s="51"/>
    </row>
    <row r="68" spans="5:12" s="50" customFormat="1">
      <c r="E68" s="51"/>
      <c r="F68" s="51"/>
      <c r="G68" s="51"/>
      <c r="H68" s="51"/>
      <c r="I68" s="51"/>
      <c r="J68" s="51"/>
      <c r="K68" s="51"/>
      <c r="L68" s="51"/>
    </row>
    <row r="69" spans="5:12" s="50" customFormat="1">
      <c r="E69" s="51"/>
      <c r="F69" s="51"/>
      <c r="G69" s="51"/>
      <c r="H69" s="51"/>
      <c r="I69" s="51"/>
      <c r="J69" s="51"/>
      <c r="K69" s="51"/>
      <c r="L69" s="51"/>
    </row>
    <row r="70" spans="5:12" s="50" customFormat="1">
      <c r="E70" s="51"/>
      <c r="F70" s="51"/>
      <c r="G70" s="51"/>
      <c r="H70" s="51"/>
      <c r="I70" s="51"/>
      <c r="J70" s="51"/>
      <c r="K70" s="51"/>
      <c r="L70" s="51"/>
    </row>
    <row r="71" spans="5:12" s="50" customFormat="1">
      <c r="E71" s="51"/>
      <c r="F71" s="51"/>
      <c r="G71" s="51"/>
      <c r="H71" s="51"/>
      <c r="I71" s="51"/>
      <c r="J71" s="51"/>
      <c r="K71" s="51"/>
      <c r="L71" s="51"/>
    </row>
    <row r="72" spans="5:12" s="50" customFormat="1">
      <c r="E72" s="51"/>
      <c r="F72" s="51"/>
      <c r="G72" s="51"/>
      <c r="H72" s="51"/>
      <c r="I72" s="51"/>
      <c r="J72" s="51"/>
      <c r="K72" s="51"/>
      <c r="L72" s="51"/>
    </row>
    <row r="73" spans="5:12" s="50" customFormat="1">
      <c r="E73" s="51"/>
      <c r="F73" s="51"/>
      <c r="G73" s="51"/>
      <c r="H73" s="51"/>
      <c r="I73" s="51"/>
      <c r="J73" s="51"/>
      <c r="K73" s="51"/>
      <c r="L73" s="51"/>
    </row>
    <row r="74" spans="5:12" s="50" customFormat="1">
      <c r="E74" s="51"/>
      <c r="F74" s="51"/>
      <c r="G74" s="51"/>
      <c r="H74" s="51"/>
      <c r="I74" s="51"/>
      <c r="J74" s="51"/>
      <c r="K74" s="51"/>
      <c r="L74" s="51"/>
    </row>
    <row r="75" spans="5:12" s="50" customFormat="1">
      <c r="E75" s="51"/>
      <c r="F75" s="51"/>
      <c r="G75" s="51"/>
      <c r="H75" s="51"/>
      <c r="I75" s="51"/>
      <c r="J75" s="51"/>
      <c r="K75" s="51"/>
      <c r="L75" s="51"/>
    </row>
    <row r="76" spans="5:12" s="50" customFormat="1">
      <c r="E76" s="51"/>
      <c r="F76" s="51"/>
      <c r="G76" s="51"/>
      <c r="H76" s="51"/>
      <c r="I76" s="51"/>
      <c r="J76" s="51"/>
      <c r="K76" s="51"/>
      <c r="L76" s="51"/>
    </row>
    <row r="77" spans="5:12" s="50" customFormat="1">
      <c r="E77" s="51"/>
      <c r="F77" s="51"/>
      <c r="G77" s="51"/>
      <c r="H77" s="51"/>
      <c r="I77" s="51"/>
      <c r="J77" s="51"/>
      <c r="K77" s="51"/>
      <c r="L77" s="51"/>
    </row>
    <row r="78" spans="5:12" s="50" customFormat="1">
      <c r="E78" s="51"/>
      <c r="F78" s="51"/>
      <c r="G78" s="51"/>
      <c r="H78" s="51"/>
      <c r="I78" s="51"/>
      <c r="J78" s="51"/>
      <c r="K78" s="51"/>
      <c r="L78" s="51"/>
    </row>
    <row r="79" spans="5:12" s="50" customFormat="1">
      <c r="E79" s="51"/>
      <c r="F79" s="51"/>
      <c r="G79" s="51"/>
      <c r="H79" s="51"/>
      <c r="I79" s="51"/>
      <c r="J79" s="51"/>
      <c r="K79" s="51"/>
      <c r="L79" s="51"/>
    </row>
    <row r="80" spans="5:12" s="50" customFormat="1">
      <c r="E80" s="51"/>
      <c r="F80" s="51"/>
      <c r="G80" s="51"/>
      <c r="H80" s="51"/>
      <c r="I80" s="51"/>
      <c r="J80" s="51"/>
      <c r="K80" s="51"/>
      <c r="L80" s="51"/>
    </row>
    <row r="81" spans="5:12" s="50" customFormat="1">
      <c r="E81" s="51"/>
      <c r="F81" s="51"/>
      <c r="G81" s="51"/>
      <c r="H81" s="51"/>
      <c r="I81" s="51"/>
      <c r="J81" s="51"/>
      <c r="K81" s="51"/>
      <c r="L81" s="51"/>
    </row>
    <row r="82" spans="5:12" s="50" customFormat="1">
      <c r="E82" s="51"/>
      <c r="F82" s="51"/>
      <c r="G82" s="51"/>
      <c r="H82" s="51"/>
      <c r="I82" s="51"/>
      <c r="J82" s="51"/>
      <c r="K82" s="51"/>
      <c r="L82" s="51"/>
    </row>
    <row r="83" spans="5:12" s="50" customFormat="1">
      <c r="E83" s="51"/>
      <c r="F83" s="51"/>
      <c r="G83" s="51"/>
      <c r="H83" s="51"/>
      <c r="I83" s="51"/>
      <c r="J83" s="51"/>
      <c r="K83" s="51"/>
      <c r="L83" s="51"/>
    </row>
    <row r="84" spans="5:12" s="50" customFormat="1">
      <c r="E84" s="51"/>
      <c r="F84" s="51"/>
      <c r="G84" s="51"/>
      <c r="H84" s="51"/>
      <c r="I84" s="51"/>
      <c r="J84" s="51"/>
      <c r="K84" s="51"/>
      <c r="L84" s="51"/>
    </row>
    <row r="85" spans="5:12" s="50" customFormat="1">
      <c r="E85" s="51"/>
      <c r="F85" s="51"/>
      <c r="G85" s="51"/>
      <c r="H85" s="51"/>
      <c r="I85" s="51"/>
      <c r="J85" s="51"/>
      <c r="K85" s="51"/>
      <c r="L85" s="51"/>
    </row>
    <row r="86" spans="5:12" s="50" customFormat="1">
      <c r="E86" s="51"/>
      <c r="F86" s="51"/>
      <c r="G86" s="51"/>
      <c r="H86" s="51"/>
      <c r="I86" s="51"/>
      <c r="J86" s="51"/>
      <c r="K86" s="51"/>
      <c r="L86" s="51"/>
    </row>
    <row r="87" spans="5:12" s="50" customFormat="1">
      <c r="E87" s="51"/>
      <c r="F87" s="51"/>
      <c r="G87" s="51"/>
      <c r="H87" s="51"/>
      <c r="I87" s="51"/>
      <c r="J87" s="51"/>
      <c r="K87" s="51"/>
      <c r="L87" s="51"/>
    </row>
    <row r="88" spans="5:12" s="50" customFormat="1">
      <c r="E88" s="51"/>
      <c r="F88" s="51"/>
      <c r="G88" s="51"/>
      <c r="H88" s="51"/>
      <c r="I88" s="51"/>
      <c r="J88" s="51"/>
      <c r="K88" s="51"/>
      <c r="L88" s="51"/>
    </row>
    <row r="89" spans="5:12" s="50" customFormat="1">
      <c r="E89" s="51"/>
      <c r="F89" s="51"/>
      <c r="G89" s="51"/>
      <c r="H89" s="51"/>
      <c r="I89" s="51"/>
      <c r="J89" s="51"/>
      <c r="K89" s="51"/>
      <c r="L89" s="51"/>
    </row>
    <row r="90" spans="5:12" s="50" customFormat="1">
      <c r="E90" s="51"/>
      <c r="F90" s="51"/>
      <c r="G90" s="51"/>
      <c r="H90" s="51"/>
      <c r="I90" s="51"/>
      <c r="J90" s="51"/>
      <c r="K90" s="51"/>
      <c r="L90" s="51"/>
    </row>
    <row r="91" spans="5:12" s="50" customFormat="1">
      <c r="E91" s="51"/>
      <c r="F91" s="51"/>
      <c r="G91" s="51"/>
      <c r="H91" s="51"/>
      <c r="I91" s="51"/>
      <c r="J91" s="51"/>
      <c r="K91" s="51"/>
      <c r="L91" s="51"/>
    </row>
    <row r="92" spans="5:12" s="50" customFormat="1">
      <c r="E92" s="51"/>
      <c r="F92" s="51"/>
      <c r="G92" s="51"/>
      <c r="H92" s="51"/>
      <c r="I92" s="51"/>
      <c r="J92" s="51"/>
      <c r="K92" s="51"/>
      <c r="L92" s="51"/>
    </row>
    <row r="93" spans="5:12" s="50" customFormat="1">
      <c r="E93" s="51"/>
      <c r="F93" s="51"/>
      <c r="G93" s="51"/>
      <c r="H93" s="51"/>
      <c r="I93" s="51"/>
      <c r="J93" s="51"/>
      <c r="K93" s="51"/>
      <c r="L93" s="51"/>
    </row>
    <row r="94" spans="5:12" s="50" customFormat="1">
      <c r="E94" s="51"/>
      <c r="F94" s="51"/>
      <c r="G94" s="51"/>
      <c r="H94" s="51"/>
      <c r="I94" s="51"/>
      <c r="J94" s="51"/>
      <c r="K94" s="51"/>
      <c r="L94" s="51"/>
    </row>
    <row r="95" spans="5:12" s="50" customFormat="1">
      <c r="E95" s="51"/>
      <c r="F95" s="51"/>
      <c r="G95" s="51"/>
      <c r="H95" s="51"/>
      <c r="I95" s="51"/>
      <c r="J95" s="51"/>
      <c r="K95" s="51"/>
      <c r="L95" s="51"/>
    </row>
    <row r="96" spans="5:12" s="50" customFormat="1">
      <c r="E96" s="51"/>
      <c r="F96" s="51"/>
      <c r="G96" s="51"/>
      <c r="H96" s="51"/>
      <c r="I96" s="51"/>
      <c r="J96" s="51"/>
      <c r="K96" s="51"/>
      <c r="L96" s="51"/>
    </row>
    <row r="97" spans="5:12" s="50" customFormat="1">
      <c r="E97" s="51"/>
      <c r="F97" s="51"/>
      <c r="G97" s="51"/>
      <c r="H97" s="51"/>
      <c r="I97" s="51"/>
      <c r="J97" s="51"/>
      <c r="K97" s="51"/>
      <c r="L97" s="51"/>
    </row>
    <row r="98" spans="5:12" s="50" customFormat="1">
      <c r="E98" s="51"/>
      <c r="F98" s="51"/>
      <c r="G98" s="51"/>
      <c r="H98" s="51"/>
      <c r="I98" s="51"/>
      <c r="J98" s="51"/>
      <c r="K98" s="51"/>
      <c r="L98" s="51"/>
    </row>
    <row r="99" spans="5:12" s="50" customFormat="1">
      <c r="E99" s="51"/>
      <c r="F99" s="51"/>
      <c r="G99" s="51"/>
      <c r="H99" s="51"/>
      <c r="I99" s="51"/>
      <c r="J99" s="51"/>
      <c r="K99" s="51"/>
      <c r="L99" s="51"/>
    </row>
    <row r="100" spans="5:12" s="50" customFormat="1">
      <c r="E100" s="51"/>
      <c r="F100" s="51"/>
      <c r="G100" s="51"/>
      <c r="H100" s="51"/>
      <c r="I100" s="51"/>
      <c r="J100" s="51"/>
      <c r="K100" s="51"/>
      <c r="L100" s="51"/>
    </row>
    <row r="101" spans="5:12" s="50" customFormat="1">
      <c r="E101" s="51"/>
      <c r="F101" s="51"/>
      <c r="G101" s="51"/>
      <c r="H101" s="51"/>
      <c r="I101" s="51"/>
      <c r="J101" s="51"/>
      <c r="K101" s="51"/>
      <c r="L101" s="51"/>
    </row>
    <row r="102" spans="5:12" s="50" customFormat="1">
      <c r="E102" s="51"/>
      <c r="F102" s="51"/>
      <c r="G102" s="51"/>
      <c r="H102" s="51"/>
      <c r="I102" s="51"/>
      <c r="J102" s="51"/>
      <c r="K102" s="51"/>
      <c r="L102" s="51"/>
    </row>
    <row r="103" spans="5:12" s="50" customFormat="1">
      <c r="E103" s="51"/>
      <c r="F103" s="51"/>
      <c r="G103" s="51"/>
      <c r="H103" s="51"/>
      <c r="I103" s="51"/>
      <c r="J103" s="51"/>
      <c r="K103" s="51"/>
      <c r="L103" s="51"/>
    </row>
    <row r="104" spans="5:12" s="50" customFormat="1">
      <c r="E104" s="51"/>
      <c r="F104" s="51"/>
      <c r="G104" s="51"/>
      <c r="H104" s="51"/>
      <c r="I104" s="51"/>
      <c r="J104" s="51"/>
      <c r="K104" s="51"/>
      <c r="L104" s="51"/>
    </row>
    <row r="105" spans="5:12" s="50" customFormat="1">
      <c r="E105" s="51"/>
      <c r="F105" s="51"/>
      <c r="G105" s="51"/>
      <c r="H105" s="51"/>
      <c r="I105" s="51"/>
      <c r="J105" s="51"/>
      <c r="K105" s="51"/>
      <c r="L105" s="51"/>
    </row>
    <row r="106" spans="5:12" s="50" customFormat="1">
      <c r="E106" s="51"/>
      <c r="F106" s="51"/>
      <c r="G106" s="51"/>
      <c r="H106" s="51"/>
      <c r="I106" s="51"/>
      <c r="J106" s="51"/>
      <c r="K106" s="51"/>
      <c r="L106" s="51"/>
    </row>
    <row r="107" spans="5:12" s="50" customFormat="1">
      <c r="E107" s="51"/>
      <c r="F107" s="51"/>
      <c r="G107" s="51"/>
      <c r="H107" s="51"/>
      <c r="I107" s="51"/>
      <c r="J107" s="51"/>
      <c r="K107" s="51"/>
      <c r="L107" s="51"/>
    </row>
    <row r="108" spans="5:12" s="50" customFormat="1">
      <c r="E108" s="51"/>
      <c r="F108" s="51"/>
      <c r="G108" s="51"/>
      <c r="H108" s="51"/>
      <c r="I108" s="51"/>
      <c r="J108" s="51"/>
      <c r="K108" s="51"/>
      <c r="L108" s="51"/>
    </row>
    <row r="109" spans="5:12" s="50" customFormat="1">
      <c r="E109" s="51"/>
      <c r="F109" s="51"/>
      <c r="G109" s="51"/>
      <c r="H109" s="51"/>
      <c r="I109" s="51"/>
      <c r="J109" s="51"/>
      <c r="K109" s="51"/>
      <c r="L109" s="51"/>
    </row>
    <row r="110" spans="5:12" s="50" customFormat="1">
      <c r="E110" s="51"/>
      <c r="F110" s="51"/>
      <c r="G110" s="51"/>
      <c r="H110" s="51"/>
      <c r="I110" s="51"/>
      <c r="J110" s="51"/>
      <c r="K110" s="51"/>
      <c r="L110" s="51"/>
    </row>
    <row r="111" spans="5:12" s="50" customFormat="1">
      <c r="E111" s="51"/>
      <c r="F111" s="51"/>
      <c r="G111" s="51"/>
      <c r="H111" s="51"/>
      <c r="I111" s="51"/>
      <c r="J111" s="51"/>
      <c r="K111" s="51"/>
      <c r="L111" s="51"/>
    </row>
    <row r="112" spans="5:12" s="50" customFormat="1">
      <c r="E112" s="51"/>
      <c r="F112" s="51"/>
      <c r="G112" s="51"/>
      <c r="H112" s="51"/>
      <c r="I112" s="51"/>
      <c r="J112" s="51"/>
      <c r="K112" s="51"/>
      <c r="L112" s="51"/>
    </row>
    <row r="113" spans="5:12" s="50" customFormat="1">
      <c r="E113" s="51"/>
      <c r="F113" s="51"/>
      <c r="G113" s="51"/>
      <c r="H113" s="51"/>
      <c r="I113" s="51"/>
      <c r="J113" s="51"/>
      <c r="K113" s="51"/>
      <c r="L113" s="51"/>
    </row>
    <row r="114" spans="5:12" s="50" customFormat="1">
      <c r="E114" s="51"/>
      <c r="F114" s="51"/>
      <c r="G114" s="51"/>
      <c r="H114" s="51"/>
      <c r="I114" s="51"/>
      <c r="J114" s="51"/>
      <c r="K114" s="51"/>
      <c r="L114" s="51"/>
    </row>
    <row r="115" spans="5:12" s="50" customFormat="1">
      <c r="E115" s="51"/>
      <c r="F115" s="51"/>
      <c r="G115" s="51"/>
      <c r="H115" s="51"/>
      <c r="I115" s="51"/>
      <c r="J115" s="51"/>
      <c r="K115" s="51"/>
      <c r="L115" s="51"/>
    </row>
    <row r="116" spans="5:12" s="50" customFormat="1">
      <c r="E116" s="51"/>
      <c r="F116" s="51"/>
      <c r="G116" s="51"/>
      <c r="H116" s="51"/>
      <c r="I116" s="51"/>
      <c r="J116" s="51"/>
      <c r="K116" s="51"/>
      <c r="L116" s="51"/>
    </row>
    <row r="117" spans="5:12" s="50" customFormat="1">
      <c r="E117" s="51"/>
      <c r="F117" s="51"/>
      <c r="G117" s="51"/>
      <c r="H117" s="51"/>
      <c r="I117" s="51"/>
      <c r="J117" s="51"/>
      <c r="K117" s="51"/>
      <c r="L117" s="51"/>
    </row>
    <row r="118" spans="5:12" s="50" customFormat="1">
      <c r="E118" s="51"/>
      <c r="F118" s="51"/>
      <c r="G118" s="51"/>
      <c r="H118" s="51"/>
      <c r="I118" s="51"/>
      <c r="J118" s="51"/>
      <c r="K118" s="51"/>
      <c r="L118" s="51"/>
    </row>
    <row r="119" spans="5:12" s="50" customFormat="1">
      <c r="E119" s="51"/>
      <c r="F119" s="51"/>
      <c r="G119" s="51"/>
      <c r="H119" s="51"/>
      <c r="I119" s="51"/>
      <c r="J119" s="51"/>
      <c r="K119" s="51"/>
      <c r="L119" s="51"/>
    </row>
    <row r="120" spans="5:12" s="50" customFormat="1">
      <c r="E120" s="51"/>
      <c r="F120" s="51"/>
      <c r="G120" s="51"/>
      <c r="H120" s="51"/>
      <c r="I120" s="51"/>
      <c r="J120" s="51"/>
      <c r="K120" s="51"/>
      <c r="L120" s="51"/>
    </row>
    <row r="121" spans="5:12" s="50" customFormat="1">
      <c r="E121" s="51"/>
      <c r="F121" s="51"/>
      <c r="G121" s="51"/>
      <c r="H121" s="51"/>
      <c r="I121" s="51"/>
      <c r="J121" s="51"/>
      <c r="K121" s="51"/>
      <c r="L121" s="51"/>
    </row>
    <row r="122" spans="5:12" s="50" customFormat="1">
      <c r="E122" s="51"/>
      <c r="F122" s="51"/>
      <c r="G122" s="51"/>
      <c r="H122" s="51"/>
      <c r="I122" s="51"/>
      <c r="J122" s="51"/>
      <c r="K122" s="51"/>
      <c r="L122" s="51"/>
    </row>
    <row r="123" spans="5:12" s="50" customFormat="1">
      <c r="E123" s="51"/>
      <c r="F123" s="51"/>
      <c r="G123" s="51"/>
      <c r="H123" s="51"/>
      <c r="I123" s="51"/>
      <c r="J123" s="51"/>
      <c r="K123" s="51"/>
      <c r="L123" s="51"/>
    </row>
    <row r="124" spans="5:12" s="50" customFormat="1">
      <c r="E124" s="51"/>
      <c r="F124" s="51"/>
      <c r="G124" s="51"/>
      <c r="H124" s="51"/>
      <c r="I124" s="51"/>
      <c r="J124" s="51"/>
      <c r="K124" s="51"/>
      <c r="L124" s="51"/>
    </row>
    <row r="125" spans="5:12" s="50" customFormat="1">
      <c r="E125" s="51"/>
      <c r="F125" s="51"/>
      <c r="G125" s="51"/>
      <c r="H125" s="51"/>
      <c r="I125" s="51"/>
      <c r="J125" s="51"/>
      <c r="K125" s="51"/>
      <c r="L125" s="51"/>
    </row>
    <row r="126" spans="5:12" s="50" customFormat="1">
      <c r="E126" s="51"/>
      <c r="F126" s="51"/>
      <c r="G126" s="51"/>
      <c r="H126" s="51"/>
      <c r="I126" s="51"/>
      <c r="J126" s="51"/>
      <c r="K126" s="51"/>
      <c r="L126" s="51"/>
    </row>
    <row r="127" spans="5:12" s="50" customFormat="1">
      <c r="E127" s="51"/>
      <c r="F127" s="51"/>
      <c r="G127" s="51"/>
      <c r="H127" s="51"/>
      <c r="I127" s="51"/>
      <c r="J127" s="51"/>
      <c r="K127" s="51"/>
      <c r="L127" s="51"/>
    </row>
    <row r="128" spans="5:12" s="50" customFormat="1">
      <c r="E128" s="51"/>
      <c r="F128" s="51"/>
      <c r="G128" s="51"/>
      <c r="H128" s="51"/>
      <c r="I128" s="51"/>
      <c r="J128" s="51"/>
      <c r="K128" s="51"/>
      <c r="L128" s="51"/>
    </row>
    <row r="129" spans="5:12" s="50" customFormat="1">
      <c r="E129" s="51"/>
      <c r="F129" s="51"/>
      <c r="G129" s="51"/>
      <c r="H129" s="51"/>
      <c r="I129" s="51"/>
      <c r="J129" s="51"/>
      <c r="K129" s="51"/>
      <c r="L129" s="51"/>
    </row>
    <row r="130" spans="5:12" s="50" customFormat="1">
      <c r="E130" s="51"/>
      <c r="F130" s="51"/>
      <c r="G130" s="51"/>
      <c r="H130" s="51"/>
      <c r="I130" s="51"/>
      <c r="J130" s="51"/>
      <c r="K130" s="51"/>
      <c r="L130" s="51"/>
    </row>
    <row r="131" spans="5:12" s="50" customFormat="1">
      <c r="E131" s="51"/>
      <c r="F131" s="51"/>
      <c r="G131" s="51"/>
      <c r="H131" s="51"/>
      <c r="I131" s="51"/>
      <c r="J131" s="51"/>
      <c r="K131" s="51"/>
      <c r="L131" s="51"/>
    </row>
    <row r="132" spans="5:12" s="50" customFormat="1">
      <c r="E132" s="51"/>
      <c r="F132" s="51"/>
      <c r="G132" s="51"/>
      <c r="H132" s="51"/>
      <c r="I132" s="51"/>
      <c r="J132" s="51"/>
      <c r="K132" s="51"/>
      <c r="L132" s="51"/>
    </row>
    <row r="133" spans="5:12" s="50" customFormat="1">
      <c r="E133" s="51"/>
      <c r="F133" s="51"/>
      <c r="G133" s="51"/>
      <c r="H133" s="51"/>
      <c r="I133" s="51"/>
      <c r="J133" s="51"/>
      <c r="K133" s="51"/>
      <c r="L133" s="51"/>
    </row>
    <row r="134" spans="5:12" s="50" customFormat="1">
      <c r="E134" s="51"/>
      <c r="F134" s="51"/>
      <c r="G134" s="51"/>
      <c r="H134" s="51"/>
      <c r="I134" s="51"/>
      <c r="J134" s="51"/>
      <c r="K134" s="51"/>
      <c r="L134" s="51"/>
    </row>
    <row r="135" spans="5:12" s="50" customFormat="1">
      <c r="E135" s="51"/>
      <c r="F135" s="51"/>
      <c r="G135" s="51"/>
      <c r="H135" s="51"/>
      <c r="I135" s="51"/>
      <c r="J135" s="51"/>
      <c r="K135" s="51"/>
      <c r="L135" s="51"/>
    </row>
    <row r="136" spans="5:12" s="50" customFormat="1">
      <c r="E136" s="51"/>
      <c r="F136" s="51"/>
      <c r="G136" s="51"/>
      <c r="H136" s="51"/>
      <c r="I136" s="51"/>
      <c r="J136" s="51"/>
      <c r="K136" s="51"/>
      <c r="L136" s="51"/>
    </row>
    <row r="137" spans="5:12" s="50" customFormat="1">
      <c r="E137" s="51"/>
      <c r="F137" s="51"/>
      <c r="G137" s="51"/>
      <c r="H137" s="51"/>
      <c r="I137" s="51"/>
      <c r="J137" s="51"/>
      <c r="K137" s="51"/>
      <c r="L137" s="51"/>
    </row>
    <row r="138" spans="5:12" s="50" customFormat="1">
      <c r="E138" s="51"/>
      <c r="F138" s="51"/>
      <c r="G138" s="51"/>
      <c r="H138" s="51"/>
      <c r="I138" s="51"/>
      <c r="J138" s="51"/>
      <c r="K138" s="51"/>
      <c r="L138" s="51"/>
    </row>
    <row r="139" spans="5:12" s="50" customFormat="1">
      <c r="E139" s="51"/>
      <c r="F139" s="51"/>
      <c r="G139" s="51"/>
      <c r="H139" s="51"/>
      <c r="I139" s="51"/>
      <c r="J139" s="51"/>
      <c r="K139" s="51"/>
      <c r="L139" s="51"/>
    </row>
    <row r="140" spans="5:12" s="50" customFormat="1">
      <c r="E140" s="51"/>
      <c r="F140" s="51"/>
      <c r="G140" s="51"/>
      <c r="H140" s="51"/>
      <c r="I140" s="51"/>
      <c r="J140" s="51"/>
      <c r="K140" s="51"/>
      <c r="L140" s="51"/>
    </row>
  </sheetData>
  <mergeCells count="9">
    <mergeCell ref="K5:L5"/>
    <mergeCell ref="A4:L4"/>
    <mergeCell ref="A3:L3"/>
    <mergeCell ref="A2:L2"/>
    <mergeCell ref="A6:A7"/>
    <mergeCell ref="B6:B7"/>
    <mergeCell ref="C6:C7"/>
    <mergeCell ref="D6:D7"/>
    <mergeCell ref="E6:L6"/>
  </mergeCells>
  <pageMargins left="0.44" right="0.26" top="0.53" bottom="0.23" header="0.31496062992126" footer="0.17"/>
  <pageSetup paperSize="9" scale="85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A59" workbookViewId="0">
      <selection activeCell="A6" sqref="A6:A84"/>
    </sheetView>
  </sheetViews>
  <sheetFormatPr defaultRowHeight="15"/>
  <cols>
    <col min="1" max="1" width="44.85546875" bestFit="1" customWidth="1"/>
    <col min="3" max="3" width="38.28515625" customWidth="1"/>
  </cols>
  <sheetData>
    <row r="1" spans="1:5">
      <c r="A1" s="87" t="s">
        <v>9</v>
      </c>
      <c r="B1" s="89" t="s">
        <v>10</v>
      </c>
      <c r="C1" s="91" t="s">
        <v>11</v>
      </c>
      <c r="D1" s="92"/>
      <c r="E1" s="93" t="s">
        <v>12</v>
      </c>
    </row>
    <row r="2" spans="1:5" ht="38.25" customHeight="1">
      <c r="A2" s="88"/>
      <c r="B2" s="90"/>
      <c r="C2" s="1" t="s">
        <v>13</v>
      </c>
      <c r="D2" s="1" t="s">
        <v>14</v>
      </c>
      <c r="E2" s="94"/>
    </row>
    <row r="3" spans="1:5">
      <c r="A3" s="2">
        <v>1</v>
      </c>
      <c r="B3" s="2" t="s">
        <v>15</v>
      </c>
      <c r="C3" s="3">
        <v>3</v>
      </c>
      <c r="D3" s="3">
        <v>4</v>
      </c>
      <c r="E3" s="3">
        <v>5</v>
      </c>
    </row>
    <row r="4" spans="1:5" ht="15.75">
      <c r="A4" s="4" t="s">
        <v>16</v>
      </c>
      <c r="B4" s="5"/>
      <c r="C4" s="5"/>
      <c r="D4" s="5"/>
      <c r="E4" s="5"/>
    </row>
    <row r="5" spans="1:5" ht="15.75">
      <c r="A5" s="6" t="s">
        <v>17</v>
      </c>
      <c r="B5" s="7">
        <f>SUM(B6:B9)</f>
        <v>5860</v>
      </c>
      <c r="C5" s="7">
        <f>SUM(C6:C9)</f>
        <v>0</v>
      </c>
      <c r="D5" s="7">
        <f>SUM(D6:D9)</f>
        <v>0</v>
      </c>
      <c r="E5" s="7">
        <f>SUM(E6:E9)</f>
        <v>0</v>
      </c>
    </row>
    <row r="6" spans="1:5" ht="15.75">
      <c r="A6" s="8" t="s">
        <v>18</v>
      </c>
      <c r="B6" s="9">
        <v>35</v>
      </c>
      <c r="C6" s="9"/>
      <c r="D6" s="9"/>
      <c r="E6" s="9"/>
    </row>
    <row r="7" spans="1:5" ht="15.75">
      <c r="A7" s="8" t="s">
        <v>19</v>
      </c>
      <c r="B7" s="9">
        <v>5720</v>
      </c>
      <c r="C7" s="9"/>
      <c r="D7" s="9"/>
      <c r="E7" s="9"/>
    </row>
    <row r="8" spans="1:5" ht="31.5">
      <c r="A8" s="8" t="s">
        <v>20</v>
      </c>
      <c r="B8" s="9">
        <v>100</v>
      </c>
      <c r="C8" s="9"/>
      <c r="D8" s="9"/>
      <c r="E8" s="9"/>
    </row>
    <row r="9" spans="1:5" ht="47.25">
      <c r="A9" s="8" t="s">
        <v>21</v>
      </c>
      <c r="B9" s="9">
        <v>5</v>
      </c>
      <c r="C9" s="9"/>
      <c r="D9" s="9"/>
      <c r="E9" s="9"/>
    </row>
    <row r="10" spans="1:5" ht="15.75">
      <c r="A10" s="6" t="s">
        <v>22</v>
      </c>
      <c r="B10" s="7">
        <f>SUM(B11:B14)</f>
        <v>0</v>
      </c>
      <c r="C10" s="7">
        <f>SUM(C11:C14)</f>
        <v>0</v>
      </c>
      <c r="D10" s="7">
        <f>SUM(D11:D14)</f>
        <v>0</v>
      </c>
      <c r="E10" s="7">
        <f>SUM(E11:E14)</f>
        <v>0</v>
      </c>
    </row>
    <row r="11" spans="1:5" ht="15.75">
      <c r="A11" s="8" t="s">
        <v>18</v>
      </c>
      <c r="B11" s="9">
        <v>0</v>
      </c>
      <c r="C11" s="9"/>
      <c r="D11" s="9"/>
      <c r="E11" s="9"/>
    </row>
    <row r="12" spans="1:5" ht="15.75">
      <c r="A12" s="8" t="s">
        <v>19</v>
      </c>
      <c r="B12" s="9">
        <v>0</v>
      </c>
      <c r="C12" s="9"/>
      <c r="D12" s="9"/>
      <c r="E12" s="9"/>
    </row>
    <row r="13" spans="1:5" ht="31.5">
      <c r="A13" s="8" t="s">
        <v>20</v>
      </c>
      <c r="B13" s="9">
        <v>0</v>
      </c>
      <c r="C13" s="9"/>
      <c r="D13" s="9"/>
      <c r="E13" s="9"/>
    </row>
    <row r="14" spans="1:5" ht="47.25">
      <c r="A14" s="8" t="s">
        <v>21</v>
      </c>
      <c r="B14" s="9">
        <v>0</v>
      </c>
      <c r="C14" s="9"/>
      <c r="D14" s="9"/>
      <c r="E14" s="9"/>
    </row>
    <row r="15" spans="1:5" ht="15.75">
      <c r="A15" s="6" t="s">
        <v>23</v>
      </c>
      <c r="B15" s="7">
        <f>B5</f>
        <v>5860</v>
      </c>
      <c r="C15" s="7">
        <f>C5-C10</f>
        <v>0</v>
      </c>
      <c r="D15" s="7">
        <f>D5-D10</f>
        <v>0</v>
      </c>
      <c r="E15" s="7"/>
    </row>
    <row r="16" spans="1:5" ht="15.75">
      <c r="A16" s="10" t="s">
        <v>24</v>
      </c>
      <c r="B16" s="11">
        <f>B17+B71</f>
        <v>100850</v>
      </c>
      <c r="C16" s="11">
        <f>C17+C71</f>
        <v>99752</v>
      </c>
      <c r="D16" s="11">
        <f>D17+D71</f>
        <v>1098</v>
      </c>
      <c r="E16" s="12"/>
    </row>
    <row r="17" spans="1:5" ht="15.75">
      <c r="A17" s="6" t="s">
        <v>25</v>
      </c>
      <c r="B17" s="13">
        <f>B18+B33+B69</f>
        <v>85860</v>
      </c>
      <c r="C17" s="13">
        <f>C18+C33+C69</f>
        <v>84762</v>
      </c>
      <c r="D17" s="13">
        <f>D18+D33+D69</f>
        <v>1098</v>
      </c>
      <c r="E17" s="13"/>
    </row>
    <row r="18" spans="1:5" ht="15.75">
      <c r="A18" s="14" t="s">
        <v>26</v>
      </c>
      <c r="B18" s="15">
        <f>B20</f>
        <v>30593</v>
      </c>
      <c r="C18" s="15">
        <f>C20</f>
        <v>29950</v>
      </c>
      <c r="D18" s="15">
        <f t="shared" ref="D18" si="0">D20</f>
        <v>643</v>
      </c>
      <c r="E18" s="15"/>
    </row>
    <row r="19" spans="1:5" ht="15.75">
      <c r="A19" s="16" t="s">
        <v>27</v>
      </c>
      <c r="B19" s="17">
        <v>159</v>
      </c>
      <c r="C19" s="17"/>
      <c r="D19" s="17"/>
      <c r="E19" s="17"/>
    </row>
    <row r="20" spans="1:5" ht="15.75">
      <c r="A20" s="16" t="s">
        <v>28</v>
      </c>
      <c r="B20" s="17">
        <f>B21+B27</f>
        <v>30593</v>
      </c>
      <c r="C20" s="17">
        <f>C21+C27</f>
        <v>29950</v>
      </c>
      <c r="D20" s="17">
        <f>D21+D27</f>
        <v>643</v>
      </c>
      <c r="E20" s="17"/>
    </row>
    <row r="21" spans="1:5" ht="15.75">
      <c r="A21" s="18" t="s">
        <v>29</v>
      </c>
      <c r="B21" s="19">
        <f>B26+B25+B23+B22+B24</f>
        <v>24134</v>
      </c>
      <c r="C21" s="19">
        <f>C26+C25+C23+C22+C24</f>
        <v>23626</v>
      </c>
      <c r="D21" s="19">
        <f>D26+D25+D23+D22+D24</f>
        <v>508</v>
      </c>
      <c r="E21" s="19"/>
    </row>
    <row r="22" spans="1:5" ht="15.75">
      <c r="A22" s="20" t="s">
        <v>30</v>
      </c>
      <c r="B22" s="21">
        <f>C22+D22</f>
        <v>2116</v>
      </c>
      <c r="C22" s="9">
        <f>1433+(ROUND(525*0.9,-0.1)-1)+158</f>
        <v>2063</v>
      </c>
      <c r="D22" s="9">
        <f>ROUND((525*10%),-0.1)</f>
        <v>53</v>
      </c>
      <c r="E22" s="9"/>
    </row>
    <row r="23" spans="1:5" ht="15.75">
      <c r="A23" s="20" t="s">
        <v>31</v>
      </c>
      <c r="B23" s="21">
        <f>C23+D23</f>
        <v>10580</v>
      </c>
      <c r="C23" s="9">
        <f>7804+ROUND(1905*0.9,-0.1)+871</f>
        <v>10390</v>
      </c>
      <c r="D23" s="9">
        <f>ROUND((1905*10%),-0.1)-1</f>
        <v>190</v>
      </c>
      <c r="E23" s="9"/>
    </row>
    <row r="24" spans="1:5" ht="15.75">
      <c r="A24" s="20" t="s">
        <v>32</v>
      </c>
      <c r="B24" s="21">
        <f>C24+D24</f>
        <v>2603</v>
      </c>
      <c r="C24" s="9">
        <f>1807+ROUND(558*0.9,-0.1)+238</f>
        <v>2547</v>
      </c>
      <c r="D24" s="9">
        <f>ROUND((558*10%),-0.1)</f>
        <v>56</v>
      </c>
      <c r="E24" s="9"/>
    </row>
    <row r="25" spans="1:5" ht="15.75">
      <c r="A25" s="20" t="s">
        <v>33</v>
      </c>
      <c r="B25" s="21">
        <f>C25+D25</f>
        <v>2164</v>
      </c>
      <c r="C25" s="9">
        <f>1448+ROUND((558*90%),-0.1)+158</f>
        <v>2108</v>
      </c>
      <c r="D25" s="9">
        <f>ROUND((558*10%),-0.1)</f>
        <v>56</v>
      </c>
      <c r="E25" s="9"/>
    </row>
    <row r="26" spans="1:5" ht="15.75">
      <c r="A26" s="20" t="s">
        <v>34</v>
      </c>
      <c r="B26" s="21">
        <f>C26+D26</f>
        <v>6671</v>
      </c>
      <c r="C26" s="9">
        <f>4671+(ROUND((1405+120)*0.9,-0.1)-1)+475</f>
        <v>6518</v>
      </c>
      <c r="D26" s="9">
        <f>ROUND((1405+120)*10%,-0.1)</f>
        <v>153</v>
      </c>
      <c r="E26" s="9"/>
    </row>
    <row r="27" spans="1:5" ht="15.75">
      <c r="A27" s="18" t="s">
        <v>35</v>
      </c>
      <c r="B27" s="19">
        <f>B32+B31+B29+B28+B30</f>
        <v>6459</v>
      </c>
      <c r="C27" s="19">
        <f>C32+C31+C29+C28+C30</f>
        <v>6324</v>
      </c>
      <c r="D27" s="19">
        <f>D32+D31+D29+D28+D30</f>
        <v>135</v>
      </c>
      <c r="E27" s="19"/>
    </row>
    <row r="28" spans="1:5" ht="15.75">
      <c r="A28" s="20" t="s">
        <v>30</v>
      </c>
      <c r="B28" s="21">
        <f>C28+D28</f>
        <v>234</v>
      </c>
      <c r="C28" s="9">
        <f>210+24-ROUND((200*10%),-0.1)</f>
        <v>214</v>
      </c>
      <c r="D28" s="9">
        <f>ROUND((200*10%),-0.1)</f>
        <v>20</v>
      </c>
      <c r="E28" s="9"/>
    </row>
    <row r="29" spans="1:5" ht="15.75">
      <c r="A29" s="20" t="s">
        <v>31</v>
      </c>
      <c r="B29" s="21">
        <f>C29+D29</f>
        <v>605</v>
      </c>
      <c r="C29" s="9">
        <f>545+60-ROUND((325*10%),-0.1)</f>
        <v>572</v>
      </c>
      <c r="D29" s="9">
        <f>ROUND((325*10%),-0.1)</f>
        <v>33</v>
      </c>
      <c r="E29" s="9"/>
    </row>
    <row r="30" spans="1:5" ht="15.75">
      <c r="A30" s="20" t="s">
        <v>32</v>
      </c>
      <c r="B30" s="21">
        <f>C30+D30</f>
        <v>4074</v>
      </c>
      <c r="C30" s="9">
        <f>4020+54</f>
        <v>4074</v>
      </c>
      <c r="D30" s="9">
        <v>0</v>
      </c>
      <c r="E30" s="9"/>
    </row>
    <row r="31" spans="1:5" ht="15.75">
      <c r="A31" s="20" t="s">
        <v>33</v>
      </c>
      <c r="B31" s="21">
        <f t="shared" ref="B31" si="1">C31+D31</f>
        <v>208</v>
      </c>
      <c r="C31" s="9">
        <f>154-ROUND((10*10%),-0.1)+54</f>
        <v>207</v>
      </c>
      <c r="D31" s="9">
        <f>ROUND((10*10%),-0.1)</f>
        <v>1</v>
      </c>
      <c r="E31" s="9"/>
    </row>
    <row r="32" spans="1:5" ht="15.75">
      <c r="A32" s="20" t="s">
        <v>34</v>
      </c>
      <c r="B32" s="21">
        <f>C32+D32</f>
        <v>1338</v>
      </c>
      <c r="C32" s="9">
        <f>1233-ROUND((814*10%),-0.1)+105</f>
        <v>1257</v>
      </c>
      <c r="D32" s="9">
        <f>ROUND((814*10%),-0.1)</f>
        <v>81</v>
      </c>
      <c r="E32" s="9"/>
    </row>
    <row r="33" spans="1:5" ht="15.75">
      <c r="A33" s="14" t="s">
        <v>36</v>
      </c>
      <c r="B33" s="15">
        <f>B34+B48+B59+B67</f>
        <v>53047</v>
      </c>
      <c r="C33" s="15">
        <f>C34+C48+C59+C67</f>
        <v>52592</v>
      </c>
      <c r="D33" s="15">
        <f>D34+D48+D59+D67</f>
        <v>455</v>
      </c>
      <c r="E33" s="15"/>
    </row>
    <row r="34" spans="1:5" ht="15.75">
      <c r="A34" s="22" t="s">
        <v>37</v>
      </c>
      <c r="B34" s="23">
        <f>B36+B43</f>
        <v>34503</v>
      </c>
      <c r="C34" s="23">
        <f>C36+C43</f>
        <v>34163</v>
      </c>
      <c r="D34" s="23">
        <f>D36+D43</f>
        <v>340</v>
      </c>
      <c r="E34" s="23"/>
    </row>
    <row r="35" spans="1:5" ht="15.75">
      <c r="A35" s="16" t="s">
        <v>38</v>
      </c>
      <c r="B35" s="17">
        <v>133</v>
      </c>
      <c r="C35" s="17"/>
      <c r="D35" s="17"/>
      <c r="E35" s="17"/>
    </row>
    <row r="36" spans="1:5" ht="15.75">
      <c r="A36" s="16" t="s">
        <v>39</v>
      </c>
      <c r="B36" s="17">
        <f>B37+B41</f>
        <v>14335</v>
      </c>
      <c r="C36" s="17">
        <f>C37+C41</f>
        <v>13995</v>
      </c>
      <c r="D36" s="17">
        <f>D37+D41</f>
        <v>340</v>
      </c>
      <c r="E36" s="17"/>
    </row>
    <row r="37" spans="1:5" ht="15.75">
      <c r="A37" s="24" t="s">
        <v>40</v>
      </c>
      <c r="B37" s="25">
        <f>B39+B38+B40</f>
        <v>14275</v>
      </c>
      <c r="C37" s="25">
        <f>C39+C38+C40</f>
        <v>13935</v>
      </c>
      <c r="D37" s="25">
        <f>D39+D38+D40</f>
        <v>340</v>
      </c>
      <c r="E37" s="25"/>
    </row>
    <row r="38" spans="1:5" ht="15.75">
      <c r="A38" s="20" t="s">
        <v>41</v>
      </c>
      <c r="B38" s="21">
        <f t="shared" ref="B38:B40" si="2">C38+D38</f>
        <v>4137</v>
      </c>
      <c r="C38" s="9">
        <f>3150+ROUND(987*0.9,-0.1)</f>
        <v>4038</v>
      </c>
      <c r="D38" s="9">
        <f>ROUND(987*10%,-0.1)</f>
        <v>99</v>
      </c>
      <c r="E38" s="9"/>
    </row>
    <row r="39" spans="1:5" ht="15.75">
      <c r="A39" s="20" t="s">
        <v>42</v>
      </c>
      <c r="B39" s="21">
        <f>C39+D39</f>
        <v>5193</v>
      </c>
      <c r="C39" s="9">
        <f>3967+ROUND(1226*0.9,-0.1)</f>
        <v>5070</v>
      </c>
      <c r="D39" s="9">
        <f>ROUND(1226*10%,-0.1)</f>
        <v>123</v>
      </c>
      <c r="E39" s="9"/>
    </row>
    <row r="40" spans="1:5" ht="15.75">
      <c r="A40" s="20" t="s">
        <v>43</v>
      </c>
      <c r="B40" s="21">
        <f t="shared" si="2"/>
        <v>4945</v>
      </c>
      <c r="C40" s="9">
        <f>3531+ROUND(1176*0.9,-0.1)+238</f>
        <v>4827</v>
      </c>
      <c r="D40" s="9">
        <f>ROUND(1176*10%,-0.1)</f>
        <v>118</v>
      </c>
      <c r="E40" s="9"/>
    </row>
    <row r="41" spans="1:5" ht="15.75">
      <c r="A41" s="24" t="s">
        <v>44</v>
      </c>
      <c r="B41" s="25">
        <f>SUM(B42:B42)</f>
        <v>60</v>
      </c>
      <c r="C41" s="25">
        <f>SUM(C42:C42)</f>
        <v>60</v>
      </c>
      <c r="D41" s="25">
        <f>SUM(D42:D42)</f>
        <v>0</v>
      </c>
      <c r="E41" s="25"/>
    </row>
    <row r="42" spans="1:5" ht="15.75">
      <c r="A42" s="20" t="s">
        <v>43</v>
      </c>
      <c r="B42" s="21">
        <f t="shared" ref="B42" si="3">C42+D42</f>
        <v>60</v>
      </c>
      <c r="C42" s="9">
        <v>60</v>
      </c>
      <c r="D42" s="9"/>
      <c r="E42" s="9"/>
    </row>
    <row r="43" spans="1:5" ht="31.5">
      <c r="A43" s="26" t="s">
        <v>45</v>
      </c>
      <c r="B43" s="27">
        <f>SUM(B44:B47)</f>
        <v>20168</v>
      </c>
      <c r="C43" s="27">
        <f>SUM(C44:C47)</f>
        <v>20168</v>
      </c>
      <c r="D43" s="27">
        <f>SUM(D44:D47)</f>
        <v>0</v>
      </c>
      <c r="E43" s="27"/>
    </row>
    <row r="44" spans="1:5" ht="15.75">
      <c r="A44" s="20" t="s">
        <v>41</v>
      </c>
      <c r="B44" s="21">
        <f t="shared" ref="B44:B47" si="4">C44+D44</f>
        <v>2526</v>
      </c>
      <c r="C44" s="9">
        <v>2526</v>
      </c>
      <c r="D44" s="9"/>
      <c r="E44" s="9"/>
    </row>
    <row r="45" spans="1:5" ht="47.25">
      <c r="A45" s="28" t="s">
        <v>46</v>
      </c>
      <c r="B45" s="21">
        <f>C45+D45</f>
        <v>11662</v>
      </c>
      <c r="C45" s="9">
        <f>11212+450</f>
        <v>11662</v>
      </c>
      <c r="D45" s="9"/>
      <c r="E45" s="9"/>
    </row>
    <row r="46" spans="1:5" ht="47.25">
      <c r="A46" s="28" t="s">
        <v>47</v>
      </c>
      <c r="B46" s="21">
        <f t="shared" si="4"/>
        <v>2400</v>
      </c>
      <c r="C46" s="9">
        <v>2400</v>
      </c>
      <c r="D46" s="9"/>
      <c r="E46" s="9"/>
    </row>
    <row r="47" spans="1:5" ht="15.75">
      <c r="A47" s="20" t="s">
        <v>43</v>
      </c>
      <c r="B47" s="21">
        <f t="shared" si="4"/>
        <v>3580</v>
      </c>
      <c r="C47" s="9">
        <v>3580</v>
      </c>
      <c r="D47" s="9"/>
      <c r="E47" s="9"/>
    </row>
    <row r="48" spans="1:5" ht="15.75">
      <c r="A48" s="22" t="s">
        <v>48</v>
      </c>
      <c r="B48" s="23">
        <f>B50+B56</f>
        <v>12797</v>
      </c>
      <c r="C48" s="23">
        <f>C50+C56</f>
        <v>12682</v>
      </c>
      <c r="D48" s="23">
        <f>D50+D56</f>
        <v>115</v>
      </c>
      <c r="E48" s="23"/>
    </row>
    <row r="49" spans="1:5" ht="15.75">
      <c r="A49" s="16" t="s">
        <v>38</v>
      </c>
      <c r="B49" s="17">
        <v>53</v>
      </c>
      <c r="C49" s="17"/>
      <c r="D49" s="17"/>
      <c r="E49" s="17"/>
    </row>
    <row r="50" spans="1:5" ht="15.75">
      <c r="A50" s="16" t="s">
        <v>39</v>
      </c>
      <c r="B50" s="17">
        <f>B51+B54</f>
        <v>6082</v>
      </c>
      <c r="C50" s="17">
        <f>C51+C54</f>
        <v>5967</v>
      </c>
      <c r="D50" s="17">
        <f>D51+D54</f>
        <v>115</v>
      </c>
      <c r="E50" s="17"/>
    </row>
    <row r="51" spans="1:5" ht="15.75">
      <c r="A51" s="24" t="s">
        <v>40</v>
      </c>
      <c r="B51" s="25">
        <f>B52+B53</f>
        <v>5313</v>
      </c>
      <c r="C51" s="25">
        <f t="shared" ref="C51:D51" si="5">C52+C53</f>
        <v>5198</v>
      </c>
      <c r="D51" s="25">
        <f t="shared" si="5"/>
        <v>115</v>
      </c>
      <c r="E51" s="25"/>
    </row>
    <row r="52" spans="1:5" ht="15.75">
      <c r="A52" s="20" t="s">
        <v>49</v>
      </c>
      <c r="B52" s="21">
        <f t="shared" ref="B52:B53" si="6">C52+D52</f>
        <v>3375</v>
      </c>
      <c r="C52" s="9">
        <f>2379+ROUND(758*0.9,-0.1)+238</f>
        <v>3299</v>
      </c>
      <c r="D52" s="9">
        <f>ROUND(758*10%,-0.1)</f>
        <v>76</v>
      </c>
      <c r="E52" s="9"/>
    </row>
    <row r="53" spans="1:5" ht="15.75">
      <c r="A53" s="20" t="s">
        <v>50</v>
      </c>
      <c r="B53" s="21">
        <f t="shared" si="6"/>
        <v>1938</v>
      </c>
      <c r="C53" s="9">
        <f>1388+ROUND(392*0.9,-0.1)+158</f>
        <v>1899</v>
      </c>
      <c r="D53" s="9">
        <f>ROUND(392*10%,-0.1)</f>
        <v>39</v>
      </c>
      <c r="E53" s="9"/>
    </row>
    <row r="54" spans="1:5" ht="15.75">
      <c r="A54" s="24" t="s">
        <v>44</v>
      </c>
      <c r="B54" s="25">
        <f>B55</f>
        <v>769</v>
      </c>
      <c r="C54" s="25">
        <f t="shared" ref="C54:D54" si="7">C55</f>
        <v>769</v>
      </c>
      <c r="D54" s="25">
        <f t="shared" si="7"/>
        <v>0</v>
      </c>
      <c r="E54" s="25"/>
    </row>
    <row r="55" spans="1:5" ht="15.75">
      <c r="A55" s="20" t="s">
        <v>49</v>
      </c>
      <c r="B55" s="21">
        <f t="shared" ref="B55" si="8">C55+D55</f>
        <v>769</v>
      </c>
      <c r="C55" s="9">
        <f>691+78</f>
        <v>769</v>
      </c>
      <c r="D55" s="9"/>
      <c r="E55" s="9"/>
    </row>
    <row r="56" spans="1:5" ht="31.5">
      <c r="A56" s="26" t="s">
        <v>51</v>
      </c>
      <c r="B56" s="27">
        <f>SUM(B57:B58)</f>
        <v>6715</v>
      </c>
      <c r="C56" s="27">
        <f t="shared" ref="C56:D56" si="9">SUM(C57:C58)</f>
        <v>6715</v>
      </c>
      <c r="D56" s="27">
        <f t="shared" si="9"/>
        <v>0</v>
      </c>
      <c r="E56" s="27"/>
    </row>
    <row r="57" spans="1:5" ht="15.75">
      <c r="A57" s="20" t="s">
        <v>52</v>
      </c>
      <c r="B57" s="21">
        <f t="shared" ref="B57:B58" si="10">C57+D57</f>
        <v>1580</v>
      </c>
      <c r="C57" s="9">
        <v>1580</v>
      </c>
      <c r="D57" s="9"/>
      <c r="E57" s="9"/>
    </row>
    <row r="58" spans="1:5" ht="63">
      <c r="A58" s="28" t="s">
        <v>53</v>
      </c>
      <c r="B58" s="21">
        <f t="shared" si="10"/>
        <v>5135</v>
      </c>
      <c r="C58" s="9">
        <v>5135</v>
      </c>
      <c r="D58" s="9"/>
      <c r="E58" s="9"/>
    </row>
    <row r="59" spans="1:5" ht="15.75">
      <c r="A59" s="22" t="s">
        <v>54</v>
      </c>
      <c r="B59" s="23">
        <f>B61+B64</f>
        <v>5347</v>
      </c>
      <c r="C59" s="23">
        <f t="shared" ref="C59:D59" si="11">C61+C64</f>
        <v>5347</v>
      </c>
      <c r="D59" s="23">
        <f t="shared" si="11"/>
        <v>0</v>
      </c>
      <c r="E59" s="23"/>
    </row>
    <row r="60" spans="1:5" ht="15.75">
      <c r="A60" s="16" t="s">
        <v>38</v>
      </c>
      <c r="B60" s="17">
        <v>10</v>
      </c>
      <c r="C60" s="17"/>
      <c r="D60" s="17"/>
      <c r="E60" s="17"/>
    </row>
    <row r="61" spans="1:5" ht="15.75">
      <c r="A61" s="16" t="s">
        <v>39</v>
      </c>
      <c r="B61" s="17">
        <f>B62</f>
        <v>697</v>
      </c>
      <c r="C61" s="17">
        <f t="shared" ref="C61:D61" si="12">C62</f>
        <v>697</v>
      </c>
      <c r="D61" s="17">
        <f t="shared" si="12"/>
        <v>0</v>
      </c>
      <c r="E61" s="17"/>
    </row>
    <row r="62" spans="1:5" ht="15.75">
      <c r="A62" s="29" t="s">
        <v>40</v>
      </c>
      <c r="B62" s="25">
        <f>B63</f>
        <v>697</v>
      </c>
      <c r="C62" s="25">
        <f>C63</f>
        <v>697</v>
      </c>
      <c r="D62" s="25"/>
      <c r="E62" s="25"/>
    </row>
    <row r="63" spans="1:5" ht="31.5">
      <c r="A63" s="28" t="s">
        <v>55</v>
      </c>
      <c r="B63" s="21">
        <f>C63</f>
        <v>697</v>
      </c>
      <c r="C63" s="9">
        <v>697</v>
      </c>
      <c r="D63" s="9"/>
      <c r="E63" s="9"/>
    </row>
    <row r="64" spans="1:5" ht="31.5">
      <c r="A64" s="26" t="s">
        <v>56</v>
      </c>
      <c r="B64" s="17">
        <f>B65+B66</f>
        <v>4650</v>
      </c>
      <c r="C64" s="17">
        <f t="shared" ref="C64:D64" si="13">C65+C66</f>
        <v>4650</v>
      </c>
      <c r="D64" s="17">
        <f t="shared" si="13"/>
        <v>0</v>
      </c>
      <c r="E64" s="17"/>
    </row>
    <row r="65" spans="1:5" ht="31.5">
      <c r="A65" s="28" t="s">
        <v>57</v>
      </c>
      <c r="B65" s="21">
        <f>C65+D65</f>
        <v>4000</v>
      </c>
      <c r="C65" s="9">
        <v>4000</v>
      </c>
      <c r="D65" s="9"/>
      <c r="E65" s="9"/>
    </row>
    <row r="66" spans="1:5" ht="31.5">
      <c r="A66" s="28" t="s">
        <v>58</v>
      </c>
      <c r="B66" s="21">
        <f>C66+D66</f>
        <v>650</v>
      </c>
      <c r="C66" s="9">
        <v>650</v>
      </c>
      <c r="D66" s="9"/>
      <c r="E66" s="9"/>
    </row>
    <row r="67" spans="1:5" ht="15.75">
      <c r="A67" s="22" t="s">
        <v>59</v>
      </c>
      <c r="B67" s="23">
        <f>B68</f>
        <v>400</v>
      </c>
      <c r="C67" s="23">
        <f t="shared" ref="C67:D67" si="14">C68</f>
        <v>400</v>
      </c>
      <c r="D67" s="23">
        <f t="shared" si="14"/>
        <v>0</v>
      </c>
      <c r="E67" s="23"/>
    </row>
    <row r="68" spans="1:5" ht="15.75">
      <c r="A68" s="20" t="s">
        <v>60</v>
      </c>
      <c r="B68" s="21">
        <f>C68+D68</f>
        <v>400</v>
      </c>
      <c r="C68" s="9">
        <v>400</v>
      </c>
      <c r="D68" s="9"/>
      <c r="E68" s="9"/>
    </row>
    <row r="69" spans="1:5" ht="15.75">
      <c r="A69" s="14" t="s">
        <v>61</v>
      </c>
      <c r="B69" s="15">
        <f>B70</f>
        <v>2220</v>
      </c>
      <c r="C69" s="15">
        <f t="shared" ref="C69:D69" si="15">C70</f>
        <v>2220</v>
      </c>
      <c r="D69" s="15">
        <f t="shared" si="15"/>
        <v>0</v>
      </c>
      <c r="E69" s="15"/>
    </row>
    <row r="70" spans="1:5" ht="47.25">
      <c r="A70" s="28" t="s">
        <v>62</v>
      </c>
      <c r="B70" s="21">
        <f>C70+D70</f>
        <v>2220</v>
      </c>
      <c r="C70" s="9">
        <v>2220</v>
      </c>
      <c r="D70" s="9"/>
      <c r="E70" s="9"/>
    </row>
    <row r="71" spans="1:5" ht="31.5">
      <c r="A71" s="30" t="s">
        <v>63</v>
      </c>
      <c r="B71" s="7">
        <f>B72+B82</f>
        <v>14990</v>
      </c>
      <c r="C71" s="7">
        <f t="shared" ref="C71:D71" si="16">C72+C82</f>
        <v>14990</v>
      </c>
      <c r="D71" s="7">
        <f t="shared" si="16"/>
        <v>0</v>
      </c>
      <c r="E71" s="13"/>
    </row>
    <row r="72" spans="1:5" ht="15.75">
      <c r="A72" s="31" t="s">
        <v>64</v>
      </c>
      <c r="B72" s="32">
        <f>B73+B75</f>
        <v>3991</v>
      </c>
      <c r="C72" s="32">
        <f t="shared" ref="C72:D72" si="17">C73+C75</f>
        <v>3991</v>
      </c>
      <c r="D72" s="32">
        <f t="shared" si="17"/>
        <v>0</v>
      </c>
      <c r="E72" s="33"/>
    </row>
    <row r="73" spans="1:5" ht="15.75">
      <c r="A73" s="34" t="s">
        <v>65</v>
      </c>
      <c r="B73" s="35">
        <f>B74</f>
        <v>73</v>
      </c>
      <c r="C73" s="35">
        <f t="shared" ref="C73:D73" si="18">C74</f>
        <v>73</v>
      </c>
      <c r="D73" s="35">
        <f t="shared" si="18"/>
        <v>0</v>
      </c>
      <c r="E73" s="36"/>
    </row>
    <row r="74" spans="1:5" ht="15.75">
      <c r="A74" s="37" t="s">
        <v>66</v>
      </c>
      <c r="B74" s="21">
        <f>C74+D74</f>
        <v>73</v>
      </c>
      <c r="C74" s="38">
        <v>73</v>
      </c>
      <c r="D74" s="27"/>
      <c r="E74" s="27"/>
    </row>
    <row r="75" spans="1:5" ht="15.75">
      <c r="A75" s="34" t="s">
        <v>67</v>
      </c>
      <c r="B75" s="35">
        <f>B76+B77+B81</f>
        <v>3918</v>
      </c>
      <c r="C75" s="35">
        <f t="shared" ref="C75:D75" si="19">C76+C77+C81</f>
        <v>3918</v>
      </c>
      <c r="D75" s="35">
        <f t="shared" si="19"/>
        <v>0</v>
      </c>
      <c r="E75" s="36"/>
    </row>
    <row r="76" spans="1:5" ht="15.75">
      <c r="A76" s="39" t="s">
        <v>68</v>
      </c>
      <c r="B76" s="19">
        <f t="shared" ref="B76:B84" si="20">C76+D76</f>
        <v>420</v>
      </c>
      <c r="C76" s="40">
        <v>420</v>
      </c>
      <c r="D76" s="40"/>
      <c r="E76" s="40"/>
    </row>
    <row r="77" spans="1:5" ht="15.75">
      <c r="A77" s="41" t="s">
        <v>69</v>
      </c>
      <c r="B77" s="19">
        <f>SUM(B78:B80)</f>
        <v>3428</v>
      </c>
      <c r="C77" s="19">
        <f t="shared" ref="C77:D77" si="21">SUM(C78:C80)</f>
        <v>3428</v>
      </c>
      <c r="D77" s="19">
        <f t="shared" si="21"/>
        <v>0</v>
      </c>
      <c r="E77" s="40"/>
    </row>
    <row r="78" spans="1:5" ht="15.75">
      <c r="A78" s="42" t="s">
        <v>70</v>
      </c>
      <c r="B78" s="21">
        <f t="shared" si="20"/>
        <v>428</v>
      </c>
      <c r="C78" s="38">
        <v>428</v>
      </c>
      <c r="D78" s="27"/>
      <c r="E78" s="27"/>
    </row>
    <row r="79" spans="1:5" ht="15.75">
      <c r="A79" s="42" t="s">
        <v>71</v>
      </c>
      <c r="B79" s="21">
        <f t="shared" si="20"/>
        <v>3000</v>
      </c>
      <c r="C79" s="38">
        <v>3000</v>
      </c>
      <c r="D79" s="27"/>
      <c r="E79" s="27"/>
    </row>
    <row r="80" spans="1:5" ht="15.75">
      <c r="A80" s="42"/>
      <c r="B80" s="21">
        <f t="shared" si="20"/>
        <v>0</v>
      </c>
      <c r="C80" s="38"/>
      <c r="D80" s="27"/>
      <c r="E80" s="27"/>
    </row>
    <row r="81" spans="1:5" ht="15.75">
      <c r="A81" s="41" t="s">
        <v>72</v>
      </c>
      <c r="B81" s="19">
        <f t="shared" si="20"/>
        <v>70</v>
      </c>
      <c r="C81" s="40">
        <v>70</v>
      </c>
      <c r="D81" s="40"/>
      <c r="E81" s="40"/>
    </row>
    <row r="82" spans="1:5" ht="15.75">
      <c r="A82" s="43" t="s">
        <v>73</v>
      </c>
      <c r="B82" s="32">
        <f>B83</f>
        <v>10999</v>
      </c>
      <c r="C82" s="32">
        <f t="shared" ref="C82:D82" si="22">C83</f>
        <v>10999</v>
      </c>
      <c r="D82" s="32">
        <f t="shared" si="22"/>
        <v>0</v>
      </c>
      <c r="E82" s="33"/>
    </row>
    <row r="83" spans="1:5" ht="15.75">
      <c r="A83" s="44" t="s">
        <v>74</v>
      </c>
      <c r="B83" s="25">
        <f>B84</f>
        <v>10999</v>
      </c>
      <c r="C83" s="25">
        <f>C84</f>
        <v>10999</v>
      </c>
      <c r="D83" s="45"/>
      <c r="E83" s="45"/>
    </row>
    <row r="84" spans="1:5" ht="30">
      <c r="A84" s="46" t="s">
        <v>75</v>
      </c>
      <c r="B84" s="47">
        <f t="shared" si="20"/>
        <v>10999</v>
      </c>
      <c r="C84" s="48">
        <v>10999</v>
      </c>
      <c r="D84" s="49"/>
      <c r="E84" s="49"/>
    </row>
  </sheetData>
  <mergeCells count="4">
    <mergeCell ref="A1:A2"/>
    <mergeCell ref="B1:B2"/>
    <mergeCell ref="C1:D1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Windows User</cp:lastModifiedBy>
  <cp:lastPrinted>2023-01-11T09:02:10Z</cp:lastPrinted>
  <dcterms:created xsi:type="dcterms:W3CDTF">2020-01-16T08:54:57Z</dcterms:created>
  <dcterms:modified xsi:type="dcterms:W3CDTF">2023-01-11T09:07:39Z</dcterms:modified>
</cp:coreProperties>
</file>